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eeds" sheetId="1" r:id="rId4"/>
    <sheet state="visible" name="Seeds (no hacer)" sheetId="2" r:id="rId5"/>
    <sheet state="visible" name="Imágenes" sheetId="3" r:id="rId6"/>
    <sheet state="visible" name="Estadísticas" sheetId="4" r:id="rId7"/>
    <sheet state="visible" name="Proceso" sheetId="5" r:id="rId8"/>
    <sheet state="visible" name="Mecánicas" sheetId="6" r:id="rId9"/>
    <sheet state="visible" name="Revisión json portugués" sheetId="7" r:id="rId10"/>
  </sheets>
  <definedNames>
    <definedName hidden="1" localSheetId="5" name="_xlnm._FilterDatabase">'Mecánicas'!$A$1:$F$20</definedName>
    <definedName hidden="1" localSheetId="1" name="Z_FDD81578_BCA0_47ED_9A4C_1075CE6ECCC2_.wvu.FilterData">'Seeds (no hacer)'!$A$1:$AB$74</definedName>
    <definedName hidden="1" localSheetId="1" name="Z_854B15CE_53C3_4780_94B9_3D9BCA9441F0_.wvu.FilterData">'Seeds (no hacer)'!$A$1:$Y$74</definedName>
    <definedName hidden="1" localSheetId="1" name="Z_178744C7_E1EE_429C_AE3B_9368BD0D2551_.wvu.FilterData">'Seeds (no hacer)'!$A$1:$Y$74</definedName>
    <definedName hidden="1" localSheetId="1" name="Z_09125CA4_EA4D_4D89_892C_C4D65602CF35_.wvu.FilterData">'Seeds (no hacer)'!$A$1:$Y$74</definedName>
    <definedName hidden="1" localSheetId="1" name="Z_B9A91887_96DC_4B3D_86C0_AF20A515A2EC_.wvu.FilterData">'Seeds (no hacer)'!$A$1:$Y$74</definedName>
    <definedName hidden="1" localSheetId="1" name="Z_E63E0B09_75D5_44C5_B22F_85390BEADEA4_.wvu.FilterData">'Seeds (no hacer)'!$A$1:$X$74</definedName>
    <definedName hidden="1" localSheetId="0" name="Z_D03AAB65_3968_4C24_9BFE_B5237743384B_.wvu.FilterData">Seeds!$A$1:$AE$596</definedName>
    <definedName hidden="1" localSheetId="0" name="Z_0E152734_F10D_42B2_AA34_541BE9477046_.wvu.FilterData">Seeds!$A$1:$AE$596</definedName>
    <definedName hidden="1" localSheetId="1" name="Z_0E152734_F10D_42B2_AA34_541BE9477046_.wvu.FilterData">'Seeds (no hacer)'!$A$1:$Y$74</definedName>
    <definedName hidden="1" localSheetId="0" name="Z_D2BCCBDA_EB57_4D26_9854_134ACD1E22D8_.wvu.FilterData">Seeds!$A$1:$AE$596</definedName>
    <definedName hidden="1" localSheetId="1" name="Z_D2BCCBDA_EB57_4D26_9854_134ACD1E22D8_.wvu.FilterData">'Seeds (no hacer)'!$F$1:$F$23</definedName>
    <definedName hidden="1" localSheetId="1" name="Z_E0A8BD9B_E9E6_43BB_8545_DD7A45A71D4F_.wvu.FilterData">'Seeds (no hacer)'!$A$1:$Y$74</definedName>
    <definedName hidden="1" localSheetId="1" name="Z_3691BF78_5440_4F00_B7AB_61F8C3AF38EA_.wvu.FilterData">'Seeds (no hacer)'!$A$1:$Y$74</definedName>
    <definedName hidden="1" localSheetId="1" name="Z_A518977A_128E_496F_B0C4_9277523606F2_.wvu.FilterData">'Seeds (no hacer)'!$A$1:$Y$74</definedName>
    <definedName hidden="1" localSheetId="1" name="Z_68BAC3A1_CD55_4644_A6C2_81056D1FD73B_.wvu.FilterData">'Seeds (no hacer)'!$A$1:$Y$74</definedName>
    <definedName hidden="1" localSheetId="1" name="Z_412DC592_A6D7_4DB5_A3CF_10A4121B2881_.wvu.FilterData">'Seeds (no hacer)'!$A$1:$Y$74</definedName>
    <definedName hidden="1" localSheetId="0" name="Z_44202AD5_0E16_4EE8_93CC_7B9D91FC5CBF_.wvu.FilterData">Seeds!$A$1:$AD$596</definedName>
    <definedName hidden="1" localSheetId="1" name="Z_44202AD5_0E16_4EE8_93CC_7B9D91FC5CBF_.wvu.FilterData">'Seeds (no hacer)'!$A$1:$W$35</definedName>
    <definedName hidden="1" localSheetId="0" name="Z_FD41BDF5_99F8_4E94_8D1C_AB1FF82BDCC4_.wvu.FilterData">Seeds!$A$1:$AE$596</definedName>
    <definedName hidden="1" localSheetId="1" name="Z_7BECEE85_CAAF_48FF_A589_9D903817BD18_.wvu.FilterData">'Seeds (no hacer)'!$A$1:$Y$74</definedName>
    <definedName hidden="1" localSheetId="1" name="Z_8116011B_A281_4750_87B9_088319DB428C_.wvu.FilterData">'Seeds (no hacer)'!$A$1:$AB$74</definedName>
    <definedName hidden="1" localSheetId="1" name="Z_7D0E725B_89DC_49F3_81EA_DF889B7DE88C_.wvu.FilterData">'Seeds (no hacer)'!$A$1:$Y$74</definedName>
    <definedName hidden="1" localSheetId="1" name="Z_4CD62674_2CED_4A61_BEBB_D60630C1D100_.wvu.FilterData">'Seeds (no hacer)'!$A$1:$Y$74</definedName>
    <definedName hidden="1" localSheetId="1" name="Z_50860D3D_8555_4DFA_A749_2AD7FC9524FC_.wvu.FilterData">'Seeds (no hacer)'!$A$1:$AB$74</definedName>
    <definedName hidden="1" localSheetId="0" name="Z_4A7B9B60_9A5D_4CBD_825F_E78801EADFFC_.wvu.FilterData">Seeds!$A$1:$Y$596</definedName>
    <definedName hidden="1" localSheetId="1" name="Z_48604A30_1DEB_4B66_A17F_79045AB2BCB8_.wvu.FilterData">'Seeds (no hacer)'!$A$1:$Y$74</definedName>
    <definedName hidden="1" localSheetId="1" name="Z_71107BAA_542A_4A30_B78C_68ADA7A760CA_.wvu.FilterData">'Seeds (no hacer)'!$A$1:$Y$74</definedName>
    <definedName hidden="1" localSheetId="0" name="Z_9F4B3B1B_679E_418C_9853_97AF15E2FDA6_.wvu.FilterData">Seeds!$A$1:$AD$596</definedName>
    <definedName hidden="1" localSheetId="1" name="Z_9F4B3B1B_679E_418C_9853_97AF15E2FDA6_.wvu.FilterData">'Seeds (no hacer)'!$A$1:$Y$74</definedName>
    <definedName hidden="1" localSheetId="1" name="Z_6E33044A_9A82_4DDF_9811_F0E7DD2E7FA3_.wvu.FilterData">'Seeds (no hacer)'!$A$1:$Y$74</definedName>
    <definedName hidden="1" localSheetId="0" name="Z_FF3582CD_68E2_4966_9DA2_ECD768671DC4_.wvu.FilterData">Seeds!$A$1:$AD$596</definedName>
    <definedName hidden="1" localSheetId="0" name="Z_34B27A41_C1F9_4992_9EDD_CFFE04C32DBC_.wvu.FilterData">Seeds!$A$1:$AE$596</definedName>
    <definedName hidden="1" localSheetId="1" name="Z_34B27A41_C1F9_4992_9EDD_CFFE04C32DBC_.wvu.FilterData">'Seeds (no hacer)'!$A$1:$Y$74</definedName>
    <definedName hidden="1" localSheetId="0" name="Z_6B910B0C_1332_44A1_AB9A_9F6745DDB665_.wvu.FilterData">Seeds!$A$1:$AE$596</definedName>
    <definedName hidden="1" localSheetId="1" name="Z_6B910B0C_1332_44A1_AB9A_9F6745DDB665_.wvu.FilterData">'Seeds (no hacer)'!$A$1:$Y$74</definedName>
    <definedName hidden="1" localSheetId="0" name="Z_C69CC262_6F52_4F5C_A639_91A01BD81F56_.wvu.FilterData">Seeds!$A$1:$AB$596</definedName>
    <definedName hidden="1" localSheetId="1" name="Z_D5660C34_AF0C_4548_8B90_B1858CDE2D32_.wvu.FilterData">'Seeds (no hacer)'!$A$1:$Y$74</definedName>
    <definedName hidden="1" localSheetId="1" name="Z_A7C78084_6687_4DE0_A8A4_ED5DAC5BF62E_.wvu.FilterData">'Seeds (no hacer)'!$A$1:$Y$74</definedName>
    <definedName hidden="1" localSheetId="1" name="Z_BB3D1516_F714_4546_B845_1364BAEFCC83_.wvu.FilterData">'Seeds (no hacer)'!$A$1:$AB$74</definedName>
    <definedName hidden="1" localSheetId="1" name="Z_44D4CA87_95DF_43D3_B057_687A62C328A1_.wvu.FilterData">'Seeds (no hacer)'!$A$1:$Y$74</definedName>
    <definedName hidden="1" localSheetId="0" name="Z_C793E493_534F_422C_B435_133E879A53B0_.wvu.FilterData">Seeds!$A$1:$AD$596</definedName>
    <definedName hidden="1" localSheetId="1" name="Z_97D93378_9828_46EA_BA24_EB9D4030A582_.wvu.FilterData">'Seeds (no hacer)'!$A$1:$Y$74</definedName>
    <definedName hidden="1" localSheetId="1" name="Z_06D2EBBC_9755_49D1_9A7F_8D2FD9DE2626_.wvu.FilterData">'Seeds (no hacer)'!$A$1:$Y$74</definedName>
    <definedName hidden="1" localSheetId="1" name="Z_C71D890A_9A19_46CF_90D5_EAEB5BFAFB4F_.wvu.FilterData">'Seeds (no hacer)'!$A$1:$Y$74</definedName>
    <definedName hidden="1" localSheetId="1" name="Z_B79E2F52_D81B_4E5D_A889_D2EB03C1E59C_.wvu.FilterData">'Seeds (no hacer)'!$A$1:$AB$74</definedName>
    <definedName hidden="1" localSheetId="0" name="Z_C4D084FA_4DA5_447F_AE68_1E47BA5C4301_.wvu.FilterData">Seeds!$A$1:$AD$596</definedName>
    <definedName hidden="1" localSheetId="1" name="Z_5497E54E_FACF_4A36_97A7_CA758D62F58F_.wvu.FilterData">'Seeds (no hacer)'!$A$1:$Y$74</definedName>
    <definedName hidden="1" localSheetId="1" name="Z_E020C813_893B_47EE_8282_2010B2E2DA69_.wvu.FilterData">'Seeds (no hacer)'!$A$1:$Y$74</definedName>
    <definedName hidden="1" localSheetId="0" name="Z_72226326_73EC_42B3_B65C_5EDC1CA97741_.wvu.FilterData">Seeds!$A$1:$AD$596</definedName>
    <definedName hidden="1" localSheetId="1" name="Z_72226326_73EC_42B3_B65C_5EDC1CA97741_.wvu.FilterData">'Seeds (no hacer)'!$B$1:$P$74</definedName>
    <definedName hidden="1" localSheetId="0" name="Z_E4BCB35D_6513_4124_8E2C_E8A5A9614A31_.wvu.FilterData">Seeds!$A$1:$AD$596</definedName>
    <definedName hidden="1" localSheetId="0" name="Z_30E42061_0476_46C1_9B46_7B616BA4AD4A_.wvu.FilterData">Seeds!$A$1:$AE$596</definedName>
    <definedName hidden="1" localSheetId="1" name="Z_9D2A0559_2E3E_4626_AE9E_9DA36594F8F9_.wvu.FilterData">'Seeds (no hacer)'!$A$1:$Y$74</definedName>
    <definedName hidden="1" localSheetId="1" name="Z_D38D732D_8CEA_40E8_92EA_3CB5C40AC267_.wvu.FilterData">'Seeds (no hacer)'!$A$1:$Y$74</definedName>
    <definedName hidden="1" localSheetId="1" name="Z_3D105BA8_9DC2_4D35_A10B_6736B789B2D7_.wvu.FilterData">'Seeds (no hacer)'!$A$1:$Y$74</definedName>
    <definedName hidden="1" localSheetId="1" name="Z_A97CDAEE_6304_42D8_9595_CFC9C4F593DE_.wvu.FilterData">'Seeds (no hacer)'!$A$1:$Y$74</definedName>
    <definedName hidden="1" localSheetId="1" name="Z_DF374B31_4AFB_4556_BE92_DBA9910E96C1_.wvu.FilterData">'Seeds (no hacer)'!$A$1:$Y$74</definedName>
    <definedName hidden="1" localSheetId="0" name="Z_7E38F6EF_E4D1_4A3B_B0B0_47484877DFB5_.wvu.FilterData">Seeds!$A$1:$AE$596</definedName>
    <definedName hidden="1" localSheetId="1" name="Z_7E38F6EF_E4D1_4A3B_B0B0_47484877DFB5_.wvu.FilterData">'Seeds (no hacer)'!$A$1:$W$23</definedName>
    <definedName hidden="1" localSheetId="0" name="Z_F2096A37_100D_4EBC_9BF0_0E2F9B4B5080_.wvu.FilterData">Seeds!$A$1:$AE$596</definedName>
    <definedName hidden="1" localSheetId="1" name="Z_F2096A37_100D_4EBC_9BF0_0E2F9B4B5080_.wvu.FilterData">'Seeds (no hacer)'!$J$1:$J$23</definedName>
    <definedName hidden="1" localSheetId="1" name="Z_B3F0381F_80F7_4BC4_985E_4AE4A8840C7A_.wvu.FilterData">'Seeds (no hacer)'!$A$1:$AB$74</definedName>
    <definedName hidden="1" localSheetId="1" name="Z_2794A20E_D9D4_49CC_9ADA_A47D8887A6EB_.wvu.FilterData">'Seeds (no hacer)'!$A$1:$Y$74</definedName>
    <definedName hidden="1" localSheetId="0" name="Z_E0F73F23_80D3_4226_BD3C_F5247F10F312_.wvu.FilterData">Seeds!$A$1:$AE$596</definedName>
    <definedName hidden="1" localSheetId="1" name="Z_E0F73F23_80D3_4226_BD3C_F5247F10F312_.wvu.FilterData">'Seeds (no hacer)'!$A$1:$Y$74</definedName>
    <definedName hidden="1" localSheetId="1" name="Z_78674616_C615_4934_87AE_6302BA55D193_.wvu.FilterData">'Seeds (no hacer)'!$A$1:$Y$74</definedName>
    <definedName hidden="1" localSheetId="1" name="Z_12107E69_5D80_4780_89DC_AC13E6BB8B68_.wvu.FilterData">'Seeds (no hacer)'!$A$1:$Y$74</definedName>
    <definedName hidden="1" localSheetId="0" name="Z_A43F5E2B_BB9A_4D3A_8265_B27915C86E69_.wvu.FilterData">Seeds!$A$1:$AE$596</definedName>
    <definedName hidden="1" localSheetId="1" name="Z_FF6D85BB_3CC6_4CA4_9EF6_1D7102AA8DBF_.wvu.FilterData">'Seeds (no hacer)'!$A$1:$AB$74</definedName>
    <definedName hidden="1" localSheetId="1" name="Z_806B8A46_A2D8_452F_8FC6_B022090DF77B_.wvu.FilterData">'Seeds (no hacer)'!$A$1:$Y$74</definedName>
    <definedName hidden="1" localSheetId="1" name="Z_C32E7B63_AE9F_4E41_8E90_875AA20A9D67_.wvu.FilterData">'Seeds (no hacer)'!$A$1:$Y$74</definedName>
    <definedName hidden="1" localSheetId="1" name="Z_B297697B_A550_422A_B9F0_12CBE120D6DE_.wvu.FilterData">'Seeds (no hacer)'!$A$1:$Y$74</definedName>
    <definedName hidden="1" localSheetId="1" name="Z_3882EE34_1C06_4B46_9E6D_2951CB2A9281_.wvu.FilterData">'Seeds (no hacer)'!$A$1:$Y$74</definedName>
    <definedName hidden="1" localSheetId="0" name="Z_6B8762A0_8A5E_4096_A8FC_83EF73C91085_.wvu.FilterData">Seeds!$A$1:$AD$596</definedName>
    <definedName hidden="1" localSheetId="1" name="Z_A12ACF6F_CC9B_43DD_9D6B_F16D09AEC504_.wvu.FilterData">'Seeds (no hacer)'!$A$1:$Y$74</definedName>
    <definedName hidden="1" localSheetId="1" name="Z_E67D3B36_29B0_47A6_959D_B8145674DC24_.wvu.FilterData">'Seeds (no hacer)'!$A$1:$AB$74</definedName>
    <definedName hidden="1" localSheetId="1" name="Z_85E948C7_F4D7_4B61_8579_42CC3B993B70_.wvu.FilterData">'Seeds (no hacer)'!$A$1:$Y$74</definedName>
    <definedName hidden="1" localSheetId="1" name="Z_0BE258F1_F2CC_4B37_AE94_A2D9ED29BCC3_.wvu.FilterData">'Seeds (no hacer)'!$A$1:$Y$74</definedName>
    <definedName hidden="1" localSheetId="1" name="Z_871680F3_E734_4745_99E3_3C76B9C84395_.wvu.FilterData">'Seeds (no hacer)'!$A$1:$Y$74</definedName>
    <definedName hidden="1" localSheetId="0" name="Z_C8A67696_ABC4_4AB4_9421_49B9A4C36BCF_.wvu.FilterData">Seeds!$A$1:$AD$596</definedName>
    <definedName hidden="1" localSheetId="1" name="Z_C8A67696_ABC4_4AB4_9421_49B9A4C36BCF_.wvu.FilterData">'Seeds (no hacer)'!$B$1:$J$23</definedName>
    <definedName hidden="1" localSheetId="2" name="Z_C8A67696_ABC4_4AB4_9421_49B9A4C36BCF_.wvu.FilterData">'Imágenes'!$A$1:$N$323</definedName>
    <definedName hidden="1" localSheetId="0" name="Z_FDB90C0E_7AA4_4B71_A665_813EB0111BAF_.wvu.FilterData">Seeds!$A$1:$AE$596</definedName>
    <definedName hidden="1" localSheetId="1" name="Z_FDB90C0E_7AA4_4B71_A665_813EB0111BAF_.wvu.FilterData">'Seeds (no hacer)'!$J$1:$J$23</definedName>
    <definedName hidden="1" localSheetId="0" name="Z_0AB5BF2B_3D32_4F05_922E_14EDD2C00624_.wvu.FilterData">Seeds!$A$1:$AD$596</definedName>
    <definedName hidden="1" localSheetId="1" name="Z_2914CF48_A37F_496F_9364_9899E71A7CBE_.wvu.FilterData">'Seeds (no hacer)'!$A$1:$AB$74</definedName>
    <definedName hidden="1" localSheetId="0" name="Z_69150D65_AB62_467D_9FF4_B4DDDE07A2B2_.wvu.FilterData">Seeds!$A$1:$AE$596</definedName>
    <definedName hidden="1" localSheetId="1" name="Z_69150D65_AB62_467D_9FF4_B4DDDE07A2B2_.wvu.FilterData">'Seeds (no hacer)'!$A$1:$Y$74</definedName>
    <definedName hidden="1" localSheetId="0" name="Z_C34B71FD_F918_43B0_B773_A0C53E835308_.wvu.FilterData">Seeds!$A$1:$AD$596</definedName>
    <definedName hidden="1" localSheetId="1" name="Z_C34B71FD_F918_43B0_B773_A0C53E835308_.wvu.FilterData">'Seeds (no hacer)'!$D$1:$D$74</definedName>
    <definedName hidden="1" localSheetId="1" name="Z_AC691E6A_8A77_4806_B1DF_0E38F57A8964_.wvu.FilterData">'Seeds (no hacer)'!$A$1:$Y$74</definedName>
    <definedName hidden="1" localSheetId="0" name="Z_38EBF84F_54E6_49ED_A820_E1FA1EFBE573_.wvu.FilterData">Seeds!$A$1:$AD$596</definedName>
  </definedNames>
  <calcPr/>
  <customWorkbookViews>
    <customWorkbookView activeSheetId="0" maximized="1" windowHeight="0" windowWidth="0" guid="{3882EE34-1C06-4B46-9E6D-2951CB2A9281}" name="Filtro 17"/>
    <customWorkbookView activeSheetId="0" maximized="1" windowHeight="0" windowWidth="0" guid="{A7C78084-6687-4DE0-A8A4-ED5DAC5BF62E}" name="Filtro 18"/>
    <customWorkbookView activeSheetId="0" maximized="1" windowHeight="0" windowWidth="0" guid="{B79E2F52-D81B-4E5D-A889-D2EB03C1E59C}" name="Filtro 59"/>
    <customWorkbookView activeSheetId="0" maximized="1" windowHeight="0" windowWidth="0" guid="{7D0E725B-89DC-49F3-81EA-DF889B7DE88C}" name="Filtro 15"/>
    <customWorkbookView activeSheetId="0" maximized="1" windowHeight="0" windowWidth="0" guid="{48604A30-1DEB-4B66-A17F-79045AB2BCB8}" name="Filtro 16"/>
    <customWorkbookView activeSheetId="0" maximized="1" windowHeight="0" windowWidth="0" guid="{69150D65-AB62-467D-9FF4-B4DDDE07A2B2}" name="Filtro 13"/>
    <customWorkbookView activeSheetId="0" maximized="1" windowHeight="0" windowWidth="0" guid="{E020C813-893B-47EE-8282-2010B2E2DA69}" name="Filtro 57"/>
    <customWorkbookView activeSheetId="0" maximized="1" windowHeight="0" windowWidth="0" guid="{0E152734-F10D-42B2-AA34-541BE9477046}" name="Filtro 14"/>
    <customWorkbookView activeSheetId="0" maximized="1" windowHeight="0" windowWidth="0" guid="{3D105BA8-9DC2-4D35-A10B-6736B789B2D7}" name="Filtro 58"/>
    <customWorkbookView activeSheetId="0" maximized="1" windowHeight="0" windowWidth="0" guid="{34B27A41-C1F9-4992-9EDD-CFFE04C32DBC}" name="Filtro 11"/>
    <customWorkbookView activeSheetId="0" maximized="1" windowHeight="0" windowWidth="0" guid="{09125CA4-EA4D-4D89-892C-C4D65602CF35}" name="Filtro 55"/>
    <customWorkbookView activeSheetId="0" maximized="1" windowHeight="0" windowWidth="0" guid="{6B910B0C-1332-44A1-AB9A-9F6745DDB665}" name="Filtro 12"/>
    <customWorkbookView activeSheetId="0" maximized="1" windowHeight="0" windowWidth="0" guid="{12107E69-5D80-4780-89DC-AC13E6BB8B68}" name="Filtro 56"/>
    <customWorkbookView activeSheetId="0" maximized="1" windowHeight="0" windowWidth="0" guid="{B297697B-A550-422A-B9F0-12CBE120D6DE}" name="Filtro 53"/>
    <customWorkbookView activeSheetId="0" maximized="1" windowHeight="0" windowWidth="0" guid="{E0F73F23-80D3-4226-BD3C-F5247F10F312}" name="Filtro 10"/>
    <customWorkbookView activeSheetId="0" maximized="1" windowHeight="0" windowWidth="0" guid="{C71D890A-9A19-46CF-90D5-EAEB5BFAFB4F}" name="Filtro 51"/>
    <customWorkbookView activeSheetId="0" maximized="1" windowHeight="0" windowWidth="0" guid="{9D2A0559-2E3E-4626-AE9E-9DA36594F8F9}" name="Filtro 52"/>
    <customWorkbookView activeSheetId="0" maximized="1" windowHeight="0" windowWidth="0" guid="{06D2EBBC-9755-49D1-9A7F-8D2FD9DE2626}" name="Filtro 50"/>
    <customWorkbookView activeSheetId="0" maximized="1" windowHeight="0" windowWidth="0" guid="{4A7B9B60-9A5D-4CBD-825F-E78801EADFFC}" name="Single Choice"/>
    <customWorkbookView activeSheetId="0" maximized="1" windowHeight="0" windowWidth="0" guid="{FD41BDF5-99F8-4E94-8D1C-AB1FF82BDCC4}" name="Erica"/>
    <customWorkbookView activeSheetId="0" maximized="1" windowHeight="0" windowWidth="0" guid="{E4BCB35D-6513-4124-8E2C-E8A5A9614A31}" name="JSON sin imagen"/>
    <customWorkbookView activeSheetId="0" maximized="1" windowHeight="0" windowWidth="0" guid="{DF374B31-4AFB-4556-BE92-DBA9910E96C1}" name="Filtro 28"/>
    <customWorkbookView activeSheetId="0" maximized="1" windowHeight="0" windowWidth="0" guid="{B9A91887-96DC-4B3D-86C0-AF20A515A2EC}" name="Filtro 29"/>
    <customWorkbookView activeSheetId="0" maximized="1" windowHeight="0" windowWidth="0" guid="{D38D732D-8CEA-40E8-92EA-3CB5C40AC267}" name="Filtro 26"/>
    <customWorkbookView activeSheetId="0" maximized="1" windowHeight="0" windowWidth="0" guid="{3691BF78-5440-4F00-B7AB-61F8C3AF38EA}" name="Filtro 27"/>
    <customWorkbookView activeSheetId="0" maximized="1" windowHeight="0" windowWidth="0" guid="{7E38F6EF-E4D1-4A3B-B0B0-47484877DFB5}" name="Filtro 8"/>
    <customWorkbookView activeSheetId="0" maximized="1" windowHeight="0" windowWidth="0" guid="{2794A20E-D9D4-49CC-9ADA-A47D8887A6EB}" name="Filtro 24"/>
    <customWorkbookView activeSheetId="0" maximized="1" windowHeight="0" windowWidth="0" guid="{44D4CA87-95DF-43D3-B057-687A62C328A1}" name="Filtro 25"/>
    <customWorkbookView activeSheetId="0" maximized="1" windowHeight="0" windowWidth="0" guid="{9F4B3B1B-679E-418C-9853-97AF15E2FDA6}" name="Filtro 9"/>
    <customWorkbookView activeSheetId="0" maximized="1" windowHeight="0" windowWidth="0" guid="{97D93378-9828-46EA-BA24-EB9D4030A582}" name="Filtro 22"/>
    <customWorkbookView activeSheetId="0" maximized="1" windowHeight="0" windowWidth="0" guid="{BB3D1516-F714-4546-B845-1364BAEFCC83}" name="Filtro 66"/>
    <customWorkbookView activeSheetId="0" maximized="1" windowHeight="0" windowWidth="0" guid="{8116011B-A281-4750-87B9-088319DB428C}" name="Filtro 67"/>
    <customWorkbookView activeSheetId="0" maximized="1" windowHeight="0" windowWidth="0" guid="{871680F3-E734-4745-99E3-3C76B9C84395}" name="Filtro 23"/>
    <customWorkbookView activeSheetId="0" maximized="1" windowHeight="0" windowWidth="0" guid="{178744C7-E1EE-429C-AE3B-9368BD0D2551}" name="Filtro 20"/>
    <customWorkbookView activeSheetId="0" maximized="1" windowHeight="0" windowWidth="0" guid="{FF6D85BB-3CC6-4CA4-9EF6-1D7102AA8DBF}" name="Filtro 64"/>
    <customWorkbookView activeSheetId="0" maximized="1" windowHeight="0" windowWidth="0" guid="{5497E54E-FACF-4A36-97A7-CA758D62F58F}" name="Filtro 21"/>
    <customWorkbookView activeSheetId="0" maximized="1" windowHeight="0" windowWidth="0" guid="{2914CF48-A37F-496F-9364-9899E71A7CBE}" name="Filtro 65"/>
    <customWorkbookView activeSheetId="0" maximized="1" windowHeight="0" windowWidth="0" guid="{C69CC262-6F52-4F5C-A639-91A01BD81F56}" name="Traducão brasil"/>
    <customWorkbookView activeSheetId="0" maximized="1" windowHeight="0" windowWidth="0" guid="{B3F0381F-80F7-4BC4-985E-4AE4A8840C7A}" name="Filtro 62"/>
    <customWorkbookView activeSheetId="0" maximized="1" windowHeight="0" windowWidth="0" guid="{50860D3D-8555-4DFA-A749-2AD7FC9524FC}" name="Filtro 63"/>
    <customWorkbookView activeSheetId="0" maximized="1" windowHeight="0" windowWidth="0" guid="{FDD81578-BCA0-47ED-9A4C-1075CE6ECCC2}" name="Filtro 60"/>
    <customWorkbookView activeSheetId="0" maximized="1" windowHeight="0" windowWidth="0" guid="{E67D3B36-29B0-47A6-959D-B8145674DC24}" name="Filtro 61"/>
    <customWorkbookView activeSheetId="0" maximized="1" windowHeight="0" windowWidth="0" guid="{38EBF84F-54E6-49ED-A820-E1FA1EFBE573}" name="BNCC"/>
    <customWorkbookView activeSheetId="0" maximized="1" windowHeight="0" windowWidth="0" guid="{E63E0B09-75D5-44C5-B22F-85390BEADEA4}" name="Filtro 19"/>
    <customWorkbookView activeSheetId="0" maximized="1" windowHeight="0" windowWidth="0" guid="{AC691E6A-8A77-4806-B1DF-0E38F57A8964}" name="Filtro 39"/>
    <customWorkbookView activeSheetId="0" maximized="1" windowHeight="0" windowWidth="0" guid="{0AB5BF2B-3D32-4F05-922E-14EDD2C00624}" name="Orto+cast"/>
    <customWorkbookView activeSheetId="0" maximized="1" windowHeight="0" windowWidth="0" guid="{C32E7B63-AE9F-4E41-8E90-875AA20A9D67}" name="Filtro 37"/>
    <customWorkbookView activeSheetId="0" maximized="1" windowHeight="0" windowWidth="0" guid="{A518977A-128E-496F-B0C4-9277523606F2}" name="Filtro 38"/>
    <customWorkbookView activeSheetId="0" maximized="1" windowHeight="0" windowWidth="0" guid="{A12ACF6F-CC9B-43DD-9D6B-F16D09AEC504}" name="Filtro 35"/>
    <customWorkbookView activeSheetId="0" maximized="1" windowHeight="0" windowWidth="0" guid="{4CD62674-2CED-4A61-BEBB-D60630C1D100}" name="Filtro 36"/>
    <customWorkbookView activeSheetId="0" maximized="1" windowHeight="0" windowWidth="0" guid="{E0A8BD9B-E9E6-43BB-8545-DD7A45A71D4F}" name="Filtro 33"/>
    <customWorkbookView activeSheetId="0" maximized="1" windowHeight="0" windowWidth="0" guid="{D5660C34-AF0C-4548-8B90-B1858CDE2D32}" name="Filtro 34"/>
    <customWorkbookView activeSheetId="0" maximized="1" windowHeight="0" windowWidth="0" guid="{854B15CE-53C3-4780-94B9-3D9BCA9441F0}" name="Filtro 31"/>
    <customWorkbookView activeSheetId="0" maximized="1" windowHeight="0" windowWidth="0" guid="{71107BAA-542A-4A30-B78C-68ADA7A760CA}" name="Filtro 32"/>
    <customWorkbookView activeSheetId="0" maximized="1" windowHeight="0" windowWidth="0" guid="{0BE258F1-F2CC-4B37-AE94-A2D9ED29BCC3}" name="Filtro 30"/>
    <customWorkbookView activeSheetId="0" maximized="1" windowHeight="0" windowWidth="0" guid="{6B8762A0-8A5E-4096-A8FC-83EF73C91085}" name="Match"/>
    <customWorkbookView activeSheetId="0" maximized="1" windowHeight="0" windowWidth="0" guid="{FDB90C0E-7AA4-4B71-A665-813EB0111BAF}" name="Filtro 4"/>
    <customWorkbookView activeSheetId="0" maximized="1" windowHeight="0" windowWidth="0" guid="{C34B71FD-F918-43B0-B773-A0C53E835308}" name="Filtro 5"/>
    <customWorkbookView activeSheetId="0" maximized="1" windowHeight="0" windowWidth="0" guid="{72226326-73EC-42B3-B65C-5EDC1CA97741}" name="Filtro 6"/>
    <customWorkbookView activeSheetId="0" maximized="1" windowHeight="0" windowWidth="0" guid="{44202AD5-0E16-4EE8-93CC-7B9D91FC5CBF}" name="Filtro 7"/>
    <customWorkbookView activeSheetId="0" maximized="1" windowHeight="0" windowWidth="0" guid="{C8A67696-ABC4-4AB4-9421-49B9A4C36BCF}" name="Filtro 1"/>
    <customWorkbookView activeSheetId="0" maximized="1" windowHeight="0" windowWidth="0" guid="{D2BCCBDA-EB57-4D26-9854-134ACD1E22D8}" name="Filtro 2"/>
    <customWorkbookView activeSheetId="0" maximized="1" windowHeight="0" windowWidth="0" guid="{F2096A37-100D-4EBC-9BF0-0E2F9B4B5080}" name="Filtro 3"/>
    <customWorkbookView activeSheetId="0" maximized="1" windowHeight="0" windowWidth="0" guid="{6E33044A-9A82-4DDF-9811-F0E7DD2E7FA3}" name="Filtro 48"/>
    <customWorkbookView activeSheetId="0" maximized="1" windowHeight="0" windowWidth="0" guid="{7BECEE85-CAAF-48FF-A589-9D903817BD18}" name="Filtro 46"/>
    <customWorkbookView activeSheetId="0" maximized="1" windowHeight="0" windowWidth="0" guid="{78674616-C615-4934-87AE-6302BA55D193}" name="Filtro 47"/>
    <customWorkbookView activeSheetId="0" maximized="1" windowHeight="0" windowWidth="0" guid="{412DC592-A6D7-4DB5-A3CF-10A4121B2881}" name="Filtro 44"/>
    <customWorkbookView activeSheetId="0" maximized="1" windowHeight="0" windowWidth="0" guid="{806B8A46-A2D8-452F-8FC6-B022090DF77B}" name="Filtro 45"/>
    <customWorkbookView activeSheetId="0" maximized="1" windowHeight="0" windowWidth="0" guid="{68BAC3A1-CD55-4644-A6C2-81056D1FD73B}" name="Filtro 43"/>
    <customWorkbookView activeSheetId="0" maximized="1" windowHeight="0" windowWidth="0" guid="{A97CDAEE-6304-42D8-9595-CFC9C4F593DE}" name="Filtro 40"/>
    <customWorkbookView activeSheetId="0" maximized="1" windowHeight="0" windowWidth="0" guid="{A43F5E2B-BB9A-4D3A-8265-B27915C86E69}" name="CC(ES)"/>
    <customWorkbookView activeSheetId="0" maximized="1" windowHeight="0" windowWidth="0" guid="{85E948C7-F4D7-4B61-8579-42CC3B993B70}" name="Filtro 41"/>
    <customWorkbookView activeSheetId="0" maximized="1" windowHeight="0" windowWidth="0" guid="{30E42061-0476-46C1-9B46-7B616BA4AD4A}" name="Other JSON"/>
    <customWorkbookView activeSheetId="0" maximized="1" windowHeight="0" windowWidth="0" guid="{FF3582CD-68E2-4966-9DA2-ECD768671DC4}" name="Traducir a PT"/>
    <customWorkbookView activeSheetId="0" maximized="1" windowHeight="0" windowWidth="0" guid="{C793E493-534F-422C-B435-133E879A53B0}" name="JSON con imagen"/>
    <customWorkbookView activeSheetId="0" maximized="1" windowHeight="0" windowWidth="0" guid="{D03AAB65-3968-4C24-9BFE-B5237743384B}" name="Traducción US"/>
    <customWorkbookView activeSheetId="0" maximized="1" windowHeight="0" windowWidth="0" guid="{C4D084FA-4DA5-447F-AE68-1E47BA5C4301}" name="Carlos"/>
  </customWorkbookViews>
</workbook>
</file>

<file path=xl/comments1.xml><?xml version="1.0" encoding="utf-8"?>
<comments xmlns:r="http://schemas.openxmlformats.org/officeDocument/2006/relationships" xmlns="http://schemas.openxmlformats.org/spreadsheetml/2006/main">
  <authors>
    <author/>
  </authors>
  <commentList>
    <comment authorId="0" ref="AC1">
      <text>
        <t xml:space="preserve">Feedback: falta revisar Feedback
Total: hay que revisarlo completo</t>
      </text>
    </comment>
  </commentList>
</comments>
</file>

<file path=xl/comments2.xml><?xml version="1.0" encoding="utf-8"?>
<comments xmlns:r="http://schemas.openxmlformats.org/officeDocument/2006/relationships" xmlns="http://schemas.openxmlformats.org/spreadsheetml/2006/main">
  <authors>
    <author/>
  </authors>
  <commentList>
    <comment authorId="0" ref="E1">
      <text>
        <t xml:space="preserve">Si se puede reutilizar, quiere decir que no hay que dibujarla.</t>
      </text>
    </comment>
    <comment authorId="0" ref="J1">
      <text>
        <t xml:space="preserve">https://drive.google.com/drive/folders/1NmfzGWSbM6Fy4L7Yt-h7ISK0UUsZgaRq</t>
      </text>
    </comment>
    <comment authorId="0" ref="E158">
      <text>
        <t xml:space="preserve">https://drive.google.com/drive/folders/1LJCXh-88KP7K2sgbxOIwmEZ1royEInyc</t>
      </text>
    </comment>
    <comment authorId="0" ref="J163">
      <text>
        <t xml:space="preserve">http://bit.ly/3XmR5e3</t>
      </text>
    </comment>
  </commentList>
</comments>
</file>

<file path=xl/sharedStrings.xml><?xml version="1.0" encoding="utf-8"?>
<sst xmlns="http://schemas.openxmlformats.org/spreadsheetml/2006/main" count="12586" uniqueCount="4269">
  <si>
    <t>ID</t>
  </si>
  <si>
    <t>Outcome</t>
  </si>
  <si>
    <t>Proceso</t>
  </si>
  <si>
    <t>Estado</t>
  </si>
  <si>
    <t>¿Problema técnico?</t>
  </si>
  <si>
    <t>Enunciado</t>
  </si>
  <si>
    <t>Template</t>
  </si>
  <si>
    <t>¿Imagen?</t>
  </si>
  <si>
    <t>Mecánica</t>
  </si>
  <si>
    <t>Parámetros</t>
  </si>
  <si>
    <t>Cálculos</t>
  </si>
  <si>
    <t>TE+hint / Scaffolding</t>
  </si>
  <si>
    <t>Hint</t>
  </si>
  <si>
    <t>Tratamiento del Error</t>
  </si>
  <si>
    <t>Otra variable</t>
  </si>
  <si>
    <t>Apoyo Visual Error</t>
  </si>
  <si>
    <t>Scaff Paso 0</t>
  </si>
  <si>
    <t>Scaff Paso 1</t>
  </si>
  <si>
    <t>Scaff Paso 2</t>
  </si>
  <si>
    <t>Scaff Paso 3</t>
  </si>
  <si>
    <t>Scaff Paso 4</t>
  </si>
  <si>
    <t>Scaff Paso 5</t>
  </si>
  <si>
    <t>Scaff Paso 6</t>
  </si>
  <si>
    <t>Departamento</t>
  </si>
  <si>
    <t>JSON</t>
  </si>
  <si>
    <t>Referencia para ID</t>
  </si>
  <si>
    <t>STANDARD</t>
  </si>
  <si>
    <t>Falta revisión Pablo</t>
  </si>
  <si>
    <t>Código</t>
  </si>
  <si>
    <t>CC (US)</t>
  </si>
  <si>
    <t>M1-NyO-1a</t>
  </si>
  <si>
    <t>Lee los números del 0 al 5</t>
  </si>
  <si>
    <t>Identificar</t>
  </si>
  <si>
    <t>JSON revisado</t>
  </si>
  <si>
    <t>Arrastra cada palabra con su número correspondiente.</t>
  </si>
  <si>
    <t>&lt;p&gt;{{Q1}}: {{A1}}&lt;/p&gt;&lt;p&gt;{{Q2}}: {{A2}}&lt;/p&gt;&lt;p&gt;{{Q3}}: {{A3}}&lt;/p&gt;</t>
  </si>
  <si>
    <t>Drag and drop</t>
  </si>
  <si>
    <t>Q1-Q3= List=0,1,2,3,4,5</t>
  </si>
  <si>
    <t>A1=Lemonlib.numToWords({{Q1}},'es')
A2=Lemonlib.numToWords({{Q2}},'es')
A3=Lemonlib.numToWords({{Q3}},'es')</t>
  </si>
  <si>
    <t>TE + hint</t>
  </si>
  <si>
    <t>&lt;p&gt;0: cero&lt;/p&gt;&lt;p&gt;1: uno&lt;/p&gt;&lt;p&gt;2: dos&lt;/p&gt;&lt;p&gt;3: tres&lt;/p&gt;&lt;p&gt;4: cuatro&lt;/p&gt;&lt;p&gt;5: cinco&lt;/p&gt;</t>
  </si>
  <si>
    <t>Números y operaciones</t>
  </si>
  <si>
    <t>{"id":"M1-NyO-1a-I-1","stimulus":"&lt;p&gt;Arrastra cada palabra con su número correspondiente.&lt;/p&gt;","feedback":"&lt;p&gt;0: cero&lt;/p&gt;&lt;p&gt;1: uno&lt;/p&gt;&lt;p&gt;2: dos&lt;/p&gt;&lt;p&gt;3: tres&lt;/p&gt;&lt;p&gt;4: cuatro&lt;/p&gt;&lt;p&gt;5: cinco&lt;/p&gt;","hint":"&lt;p&gt;0: cero&lt;/p&gt;&lt;p&gt;1: uno&lt;/p&gt;&lt;p&gt;2: dos&lt;/p&gt;&lt;p&gt;3: tres&lt;/p&gt;&lt;p&gt;4: cuatro&lt;/p&gt;&lt;p&gt;5: cinco&lt;/p&gt;","template":"&lt;p&gt;{{Q1}}: {{response}}&lt;/p&gt;&lt;p&gt;{{Q2}}: {{response}}&lt;/p&gt;&lt;p&gt;{{Q3}}: {{response}}&lt;/p&gt;","seed":{"parameters":[{"name":"Q1","label":null,"list":[0,1,2,3,4,5]},{"name":"Q2","label":null,"list":[0,1,2,3,4,5]},{"name":"Q3","label":null,"list":[0,1,2,3,4,5]}],"calculated":[{"name":"A1","label":"{{T1}}","function":""},{"name":"A2","label":"{{T2}}","function":""},{"name":"A3","label":"{{T3}}","function":""},{"name":"T3","label":null,"function":"Lemonlib.numToWords({{Q3}},'es')","temp":true},{"name":"T1","label":null,"function":"Lemonlib.numToWords({{Q1}},'es')","temp":true},{"name":"T2","label":null,"function":"Lemonlib.numToWords({{Q2}},'es')","temp":true}],"uniques":true},"algorithm":{"name":"calculateOperation","template":"Cloze with drag &amp; drop","params":{"keyboard":"NUMERICAL"}}}</t>
  </si>
  <si>
    <t>BNCC</t>
  </si>
  <si>
    <t>CC</t>
  </si>
  <si>
    <t>USA</t>
  </si>
  <si>
    <t>¿Cómo se lee el número {{Q1}}?
{{A1}}*
{{A2}}
{{A3}}</t>
  </si>
  <si>
    <t>Single choice</t>
  </si>
  <si>
    <t>{"id":"M1-NyO-1a-I-2","stimulus":"&lt;p&gt;¿Cómo se lee el número {{Q1}}?&lt;/p&gt;","hint":"&lt;p&gt;0: cero&lt;/p&gt;&lt;p&gt;1: uno&lt;/p&gt;&lt;p&gt;2: dos&lt;/p&gt;&lt;p&gt;3: tres&lt;/p&gt;&lt;p&gt;4: cuatro&lt;/p&gt;&lt;p&gt;5: cinco&lt;/p&gt;","feedback":"&lt;p&gt;0: cero&lt;/p&gt;&lt;p&gt;1: uno&lt;/p&gt;&lt;p&gt;2: dos&lt;/p&gt;&lt;p&gt;3: tres&lt;/p&gt;&lt;p&gt;4: cuatro&lt;/p&gt;&lt;p&gt;5: cinco&lt;/p&gt;","seed":{"parameters":[{"name":"Q1","label":null,"list":[0,1,2,3,4,5]},{"name":"Q2","label":null,"list":[0,1,2,3,4,5]},{"name":"Q3","label":null,"list":[0,1,2,3,4,5]}],"calculated":[{"name":"A1","label":"{{function}}","function":"Lemonlib.numToWords({{Q1}},'es')[0].toUpperCase() + Lemonlib.numToWords({{Q1}},'es').slice(1,)"},{"name":"A2","label":"{{function}}","function":"Lemonlib.numToWords({{Q2}},'es')[0].toUpperCase() + Lemonlib.numToWords({{Q2}},'es').slice(1,)","incorrect":true},{"name":"A3","label":"{{function}}","function":"Lemonlib.numToWords({{Q3}},'es')[0].toUpperCase() + Lemonlib.numToWords({{Q3}},'es').slice(1,)","incorrect":true}],"uniques":true},"algorithm":{"name":"trueFalse","template":"Multiple choice – standard","params":{"countCorrect":1,"countIncorrect":2,"showCheckIcon":false,"columns":3}}}</t>
  </si>
  <si>
    <t>Evocar</t>
  </si>
  <si>
    <t>{{A1}}</t>
  </si>
  <si>
    <t>Cloze with text</t>
  </si>
  <si>
    <t>Q1=List=1,2,3,4,5</t>
  </si>
  <si>
    <t>T1='&lt;img src=\"IMAGEN M1-NyO-9a-2\"&gt;'.repeat({{Q1}})
A1=Lemonlib.numToWords({{Q1}},'es')</t>
  </si>
  <si>
    <r>
      <rPr>
        <rFont val="Calibri"/>
        <sz val="12.0"/>
      </rPr>
      <t>{"id":"M1-NyO-1a-E-1","stimulus":"&lt;p&gt;¿Cuántos coches aparecen? Escribe el número con una palabra.&lt;/p&gt;&lt;div style=\"display:flex; justify-content:center;\"&gt;{{T1}}&lt;/div&gt;","feedback":"&lt;p&gt;0: cero&lt;/p&gt;&lt;p&gt;1: uno&lt;/p&gt;&lt;p&gt;2: dos&lt;/p&gt;&lt;p&gt;3: tres&lt;/p&gt;&lt;p&gt;4: cuatro&lt;/p&gt;&lt;p&gt;5: cinco&lt;/p&gt;","hint":"&lt;p&gt;0: cero&lt;/p&gt;&lt;p&gt;1: uno&lt;/p&gt;&lt;p&gt;2: dos&lt;/p&gt;&lt;p&gt;3: tres&lt;/p&gt;&lt;p&gt;4: cuatro&lt;/p&gt;&lt;p&gt;5: cinco&lt;/p&gt;","template":"&lt;p&gt;Hay {{response}}.&lt;/p&gt;","seed":{"parameters":[{"name":"Q1","label":null,"list":[1,2,3,4,5]}],"calculated":[{"name":"T1","label":"{{function}}","function":"'&lt;img src=\"</t>
    </r>
    <r>
      <rPr>
        <rFont val="Calibri"/>
        <color rgb="FF1155CC"/>
        <sz val="12.0"/>
        <u/>
      </rPr>
      <t>https://blueberry-assets.oneclick.es/M1_NyO_9a_2.svg</t>
    </r>
    <r>
      <rPr>
        <rFont val="Calibri"/>
        <sz val="12.0"/>
      </rPr>
      <t>\" width=\"100\"&gt;'.repeat({{Q1}})","temp":true},{"name":"A1","label":"{{function}}","function":"Lemonlib.numToWords({{Q1}},'es')"}],"uniques":true},"algorithm":{"name":"calculateOperation","template":"Cloze with text"}}</t>
    </r>
  </si>
  <si>
    <t>&lt;p&gt;¿Cuántas pelotas ves? No escribas un número, sino una palabra.&lt;/p&gt;&lt;div style=\"display:flex\"&gt;{{T1}}&lt;/div&gt;</t>
  </si>
  <si>
    <t>T1='&lt;img src=\"IMAGEN M1-NyO-1a-1\"&gt;'.repeat({{Q1}})
A1=Lemonlib.numToWords({{Q1}},'es')</t>
  </si>
  <si>
    <t>{"id":"M1-NyO-1a-E-2","stimulus":"&lt;p&gt;¿Cuántas pelotas aparecen? Escribe el número con una palabra.&lt;/p&gt;&lt;div style=\"display:flex; justify-content:center;\"&gt;{{T1}}&lt;/div&gt;","feedback":"&lt;p&gt;0: cero&lt;/p&gt;&lt;p&gt;1: una&lt;/p&gt;&lt;p&gt;2: dos&lt;/p&gt;&lt;p&gt;3: tres&lt;/p&gt;&lt;p&gt;4: cuatro&lt;/p&gt;&lt;p&gt;5: cinco&lt;/p&gt;","hint":"&lt;p&gt;0: cero&lt;/p&gt;&lt;p&gt;1: una&lt;/p&gt;&lt;p&gt;2: dos&lt;/p&gt;&lt;p&gt;3: tres&lt;/p&gt;&lt;p&gt;4: cuatro&lt;/p&gt;&lt;p&gt;5: cinco&lt;/p&gt;","template":"&lt;p&gt;Hay {{response}}.&lt;/p&gt;","seed":{"parameters":[{"name":"Q1","label":null,"list":[1,2,3,4,5]}],"calculated":[{"name":"T1","label":"{{function}}","function":"'&lt;img src=\"https://blueberry-assets.oneclick.es/M1_NyO_1a_1.svg\" width=\"100\"&gt;'.repeat({{Q1}})","temp":true},{"name":"A1","label":"{{function}}","function":"Lemonlib.numToWords({{Q1}},'es','female')"}],"uniques":true},"algorithm":{"name":"calculateOperation","template":"Cloze with text"}}</t>
  </si>
  <si>
    <t>&lt;p&gt;¿Cuántos anillos ves? No escribas un número, sino una palabra.&lt;/p&gt;&lt;div style=\"display:flex\"&gt;{{T1}}&lt;/div&gt;</t>
  </si>
  <si>
    <t>T1='&lt;img src=\"M1-NyO-1a-2\"&gt;'.repeat({{Q1}})
A1=Lemonlib.numToWords({{Q1}},'es')</t>
  </si>
  <si>
    <t>{"id":"M1-NyO-1a-E-3","stimulus":"&lt;p&gt;¿Cuántos anillos aparecen? Escribe el número con una palabra.&lt;/p&gt;&lt;div style=\"display:flex; justify-content: center;\"&gt;{{T1}}&lt;/div&gt;","feedback":"&lt;p&gt;0: cero&lt;/p&gt;&lt;p&gt;1: uno&lt;/p&gt;&lt;p&gt;2: dos&lt;/p&gt;&lt;p&gt;3: tres&lt;/p&gt;&lt;p&gt;4: cuatro&lt;/p&gt;&lt;p&gt;5: cinco&lt;/p&gt;","hint":"&lt;p&gt;0: cero&lt;/p&gt;&lt;p&gt;1: uno&lt;/p&gt;&lt;p&gt;2: dos&lt;/p&gt;&lt;p&gt;3: tres&lt;/p&gt;&lt;p&gt;4: cuatro&lt;/p&gt;&lt;p&gt;5: cinco&lt;/p&gt;","template":"&lt;p&gt;Hay {{response}}.&lt;/p&gt;","seed":{"parameters":[{"name":"Q1","label":null,"list":[1,2,3,4,5]}],"calculated":[{"name":"T1","label":"{{function}}","function":"'&lt;img src=\"https://blueberry-assets.oneclick.es/M1_NyO_1a_2.svg\" width=\"100\"&gt;'.repeat({{Q1}})","temp":true},{"name":"A1","label":"{{function}}","function":"Lemonlib.numToWords({{Q1}},'es')"}],"uniques":true},"algorithm":{"name":"calculateOperation","template":"Cloze with text"}}</t>
  </si>
  <si>
    <t>M1-NyO-1b</t>
  </si>
  <si>
    <t>Escribe los números del 0 al 5</t>
  </si>
  <si>
    <t xml:space="preserve">Une con líneas.
{{T1}} - {{Q1}} 
{{T2}} - {{Q2}} 
{{T3}} - {{Q3}} </t>
  </si>
  <si>
    <t>Linking lines</t>
  </si>
  <si>
    <t>T1=Lemonlib.numToWords({{Q1}},'es')
T2=Lemonlib.numToWords({{Q2}},'es')
T3=Lemonlib.numToWords({{Q3}},'es')</t>
  </si>
  <si>
    <t>{"id":"M1-NyO-1b-I-1","stimulus":"&lt;p&gt;Arrastra los números a su lugar correspondiente.&lt;/p&gt;","feedback":"&lt;p&gt;0: cero&lt;/p&gt;&lt;p&gt;1: uno&lt;/p&gt;&lt;p&gt;2: dos&lt;/p&gt;&lt;p&gt;3: tres&lt;/p&gt;&lt;p&gt;4: cuatro&lt;/p&gt;&lt;p&gt;5: cinco&lt;/p&gt;","hint":"&lt;p&gt;0: cero&lt;/p&gt;&lt;p&gt;1: uno&lt;/p&gt;&lt;p&gt;2: dos&lt;/p&gt;&lt;p&gt;3: tres&lt;/p&gt;&lt;p&gt;4: cuatro&lt;/p&gt;&lt;p&gt;5: cinco&lt;/p&gt;","seed":{"parameters":[{"name":"Q1","label":null,"list":[0,1,2,3,4,5]},{"name":"Q2","label":null,"list":[0,1,2,3,4,5]},{"name":"Q3","label":null,"list":[0,1,2,3,4,5]}],"calculated":[{"name":"A1","label":"{{Q1}}","function":"Lemonlib.numToWords({{Q1}},'es')[0].toUpperCase() + Lemonlib.numToWords({{Q1}},'es').slice(1,)"},{"name":"A2","label":"{{Q2}}","function":"Lemonlib.numToWords({{Q2}},'es')[0].toUpperCase() + Lemonlib.numToWords({{Q2}},'es').slice(1,)","incorrect":true},{"name":"A3","label":"{{Q3}}","function":"Lemonlib.numToWords({{Q3}},'es')[0].toUpperCase() + Lemonlib.numToWords({{Q3}},'es').slice(1,)","incorrect":true}],"isNumToWords":true,"uniques":true},"algorithm":{"name":"linkOperationResult","params":{"invert":false},"template":"match list"}}</t>
  </si>
  <si>
    <t>¿Qué número es el {{T1}}?
{{A1}}*
{{A2}}
{{A3}}</t>
  </si>
  <si>
    <t>T1=Lemonlib.numToWords({{Q1}},'es')</t>
  </si>
  <si>
    <t>{
    "id": "M1-NyO-1b-I-2",
    "stimulus": "&lt;p&gt;¿Qué número es el {{T1}}?&lt;/p&gt;",
    "hint": "&lt;p&gt;0: cero&lt;/p&gt;&lt;p&gt;1: uno&lt;/p&gt;&lt;p&gt;2: dos&lt;/p&gt;&lt;p&gt;3: tres&lt;/p&gt;&lt;p&gt;4: cuatro&lt;/p&gt;&lt;p&gt;5: cinco&lt;/p&gt;",
    "feedback": "&lt;p&gt;0: cero&lt;/p&gt;&lt;p&gt;1: uno&lt;/p&gt;&lt;p&gt;2: dos&lt;/p&gt;&lt;p&gt;3: tres&lt;/p&gt;&lt;p&gt;4: cuatro&lt;/p&gt;&lt;p&gt;5: cinco&lt;/p&gt;",
    "seed": {
        "parameters": [
            {
                "name": "Q1",
                "label": null,
                "list": [
                    0,
                    1,
                    2,
                    3,
                    4,
                    5
                ]
            },
            {
                "name": "Q2",
                "label": null,
                "list": [
                    0,
                    1,
                    2,
                    3,
                    4,
                    5
                ]
            },
            {
                "name": "Q3",
                "label": null,
                "list": [
                    0,
                    1,
                    2,
                    3,
                    4,
                    5
                ]
            }
        ],
        "calculated": [
            {
                "name": "A1",
                "label": "{{function}}",
                "function": "{{Q1}}"
            },
            {
                "name": "A2",
                "label": "{{function}}",
                "function": "{{Q2}}",
                "incorrect": true
            },
            {
                "name": "A3",
                "label": "{{function}}",
                "function": "{{Q3}}",
                "incorrect": true
            },
            {
                "name": "T1",
                "label": "{{function}}",
                "function": "Lemonlib.numToWords({{Q1}},'es')",
                "temp": true
            }
        ],
        "uniques": true
    },
    "algorithm": {
        "name": "trueFalse",
        "template": "Multiple choice – standard",
        "params": {
            "countCorrect": 1,
            "countIncorrect": 2,
            "showCheckIcon": false,
            "columns": 3
        }
    }
}</t>
  </si>
  <si>
    <t>&lt;p&gt;¿Cuántos helicópteros ves?&lt;/p&gt;&lt;div style=\"display:flex\"&gt;{{T1}}&lt;/div&gt;</t>
  </si>
  <si>
    <t>Cloze math</t>
  </si>
  <si>
    <t>Q1-Q2=List=1,2,3,4,5</t>
  </si>
  <si>
    <t>T1='&lt;img src=\"IMAGEN M1-NyO-9a-6\"&gt;'.repeat({{Q1}})
A1={{Q1}}</t>
  </si>
  <si>
    <t>{"id":"M1-NyO-1b-E-1","stimulus":"&lt;p&gt;¿Cuántos helicópteros ves?&lt;/p&gt;&lt;div style=\"display:flex; justify-content: center;\"&gt;{{T1}}&lt;/div&gt;","feedback":"&lt;p&gt;0: cero&lt;/p&gt;&lt;p&gt;1: uno&lt;/p&gt;&lt;p&gt;2: dos&lt;/p&gt;&lt;p&gt;3: tres&lt;/p&gt;&lt;p&gt;4: cuatro&lt;/p&gt;&lt;p&gt;5: cinco&lt;/p&gt;","hint":"&lt;p&gt;0: cero&lt;/p&gt;&lt;p&gt;1: uno&lt;/p&gt;&lt;p&gt;2: dos&lt;/p&gt;&lt;p&gt;3: tres&lt;/p&gt;&lt;p&gt;4: cuatro&lt;/p&gt;&lt;p&gt;5: cinco&lt;/p&gt;","template":"&lt;p&gt;{{response}}&lt;/p&gt;","seed":{"parameters":[{"name":"Q1","label":null,"list":[1,2,3,4,5]}],"calculated":[{"name":"T1","label":"{{function}}","function":"'&lt;img src=\"https://blueberry-assets.oneclick.es/M1_NyO_9a_6.svg\" width=\"100\"&gt;'.repeat({{Q1}})","temp":true},{"name":"A1","label":"{{function}}","function":"{{Q1}}"}],"uniques":true},"algorithm":{"name":"calculateOperation","params":{"method":"equivLiteral","keyboard":"NUMERICAL"}}}</t>
  </si>
  <si>
    <t>&lt;p&gt;¿Cuántas pelotas ves?&lt;/p&gt;&lt;div style=\"display:flex\"&gt;{{T1}}&lt;/div&gt;</t>
  </si>
  <si>
    <t>T1='&lt;img src=\"IMAGEN M1-NyO-1b-1\"&gt;'.repeat({{Q1}})
A1={{Q1}}</t>
  </si>
  <si>
    <t>{"id":"M1-NyO-1b-E-2","stimulus":"&lt;p&gt;¿Cuántas pelotas ves?&lt;/p&gt;&lt;div style=\"display:flex; justify-content: center;\"&gt;{{T1}}&lt;/div&gt;","feedback":"&lt;p&gt;0: cero&lt;/p&gt;&lt;p&gt;1: uno&lt;/p&gt;&lt;p&gt;2: dos&lt;/p&gt;&lt;p&gt;3: tres&lt;/p&gt;&lt;p&gt;4: cuatro&lt;/p&gt;&lt;p&gt;5: cinco&lt;/p&gt;","hint":"&lt;p&gt;0: cero&lt;/p&gt;&lt;p&gt;1: uno&lt;/p&gt;&lt;p&gt;2: dos&lt;/p&gt;&lt;p&gt;3: tres&lt;/p&gt;&lt;p&gt;4: cuatro&lt;/p&gt;&lt;p&gt;5: cinco&lt;/p&gt;","template":"&lt;p&gt;{{response}}&lt;/p&gt;","seed":{"parameters":[{"name":"Q1","label":null,"list":[1,2,3,4,5]}],"calculated":[{"name":"T1","label":"{{function}}","function":"'&lt;img src=\"https://blueberry-assets.oneclick.es/M1_NyO_1b_1.svg\" width=\"100\"&gt;'.repeat({{Q1}})","temp":true},{"name":"A1","label":"{{function}}","function":"{{Q1}}"}],"uniques":true},"algorithm":{"name":"calculateOperation","params":{"method":"equivLiteral","keyboard":"NUMERICAL"}}}</t>
  </si>
  <si>
    <t>&lt;p&gt;¿Cuántos conejos ves?&lt;/p&gt;&lt;div style=\"display:flex\"&gt;{{T1}}&lt;/div&gt;</t>
  </si>
  <si>
    <t>T1='&lt;img src=\"IMAGEN M1-NyO-1b-2\"&gt;'.repeat({{Q1}})
A1={{Q1}}</t>
  </si>
  <si>
    <t>{"id":"M1-NyO-1b-E-3","stimulus":"&lt;p&gt;¿Cuántos conejos ves?&lt;/p&gt;&lt;div style=\"display:flex; justify-content: center;\"&gt;{{T1}}&lt;/div&gt;","feedback":"&lt;p&gt;0: cero&lt;/p&gt;&lt;p&gt;1: uno&lt;/p&gt;&lt;p&gt;2: dos&lt;/p&gt;&lt;p&gt;3: tres&lt;/p&gt;&lt;p&gt;4: cuatro&lt;/p&gt;&lt;p&gt;5: cinco&lt;/p&gt;","hint":"&lt;p&gt;0: cero&lt;/p&gt;&lt;p&gt;1: uno&lt;/p&gt;&lt;p&gt;2: dos&lt;/p&gt;&lt;p&gt;3: tres&lt;/p&gt;&lt;p&gt;4: cuatro&lt;/p&gt;&lt;p&gt;5: cinco&lt;/p&gt;","template":"&lt;p&gt;{{response}}&lt;/p&gt;","seed":{"parameters":[{"name":"Q1","label":null,"list":[1,2,3,4,5]}],"calculated":[{"name":"T1","label":"{{function}}","function":"'&lt;img src=\"https://blueberry-assets.oneclick.es/M1_NyO_1b_2.svg\" width=\"100\"&gt;'.repeat({{Q1}})","temp":true},{"name":"A1","label":"{{function}}","function":"{{Q1}}"}],"uniques":true},"algorithm":{"name":"calculateOperation","params":{"method":"equivLiteral","keyboard":"NUMERICAL"}}}</t>
  </si>
  <si>
    <t>M1-NyO-1c</t>
  </si>
  <si>
    <t>Ordena los números del 0 al 5</t>
  </si>
  <si>
    <t>Ordena de menor a mayor estos números.</t>
  </si>
  <si>
    <t>Order list</t>
  </si>
  <si>
    <t>Q1-Q3=List= 0,1,2,3,4,5</t>
  </si>
  <si>
    <t>No aplica</t>
  </si>
  <si>
    <t>&lt;p&gt;Estos son los primeros números:&lt;/p&gt;&lt;p&gt;0, 1, 2, 3, 4 y 5.&lt;/p&gt;</t>
  </si>
  <si>
    <t>{"id":"M1-NyO-1c-I-1","stimulus":"&lt;p&gt;Arrastra y ordena de menor a mayor estos números.&lt;/p&gt;","template":"&lt;p style=\"text-align:center;\"&gt;{{response}} &lt; {{response}} &lt; {{response}}&lt;/p&gt;","feedback":"&lt;p&gt;Estos son los primeros números:&lt;/p&gt;&lt;p style=\"text-align:center;\"&gt;0, 1, 2, 3, 4 y 5&lt;/p&gt;","hint":"&lt;p&gt;Estos son los primeros números:&lt;/p&gt;&lt;p style=\"text-align:center;\"&gt;0, 1, 2, 3, 4 y 5&lt;/p&gt;","seed":{"parameters":[{"name":"Q1","label":null,"min":0,"max":5,"step":1},{"name":"Q2","label":null,"min":0,"max":5,"step":1},{"name":"Q3","label":null,"min":0,"max":5,"step":1}],"calculated":[{"name":"A1","label":"{{function}}","function":"math.min({{Q1}}, {{Q2}}, {{Q3}})"},{"name":"A2","label":"{{function}}","function":"{{Q1}}+{{Q2}}+{{Q3}}-math.min({{Q1}}, {{Q2}}, {{Q3}})-math.max({{Q1}}, {{Q2}}, {{Q3}})"},{"name":"A3","label":"{{function}}","function":"math.max({{Q1}}, {{Q2}}, {{Q3}})"}],"uniques":true},"algorithm":{"name":"calculateOperation","template":"Cloze with drag &amp; drop","params":{"keyboard":"NUMERICAL"}}}</t>
  </si>
  <si>
    <t>Ordena de mayor a menor estos números.</t>
  </si>
  <si>
    <t>{"id":"M1-NyO-1c-I-2","stimulus":"&lt;p&gt;Arrastra y ordena de mayor a menor estos números.&lt;/p&gt;","template":"&lt;p style=\"text-align:center;\"&gt;{{response}} &gt; {{response}} &gt; {{response}}&lt;/p&gt;","feedback":"&lt;p&gt;Estos son los primeros números:&lt;/p&gt;&lt;p style=\"text-align:center;\"&gt;0, 1, 2, 3, 4 y 5&lt;/p&gt;","hint":"&lt;p&gt;Estos son los primeros números:&lt;/p&gt;&lt;p style=\"text-align:center;\"&gt;0, 1, 2, 3, 4 y 5&lt;/p&gt;","seed":{"parameters":[{"name":"Q1","label":null,"min":0,"max":5,"step":1},{"name":"Q2","label":null,"min":0,"max":5,"step":1},{"name":"Q3","label":null,"min":0,"max":5,"step":1}],"calculated":[{"name":"A1","label":"{{function}}","function":"math.max({{Q1}}, {{Q2}}, {{Q3}})"},{"name":"A2","label":"{{function}}","function":"{{Q1}}+{{Q2}}+{{Q3}}-math.min({{Q1}}, {{Q2}}, {{Q3}})-math.max({{Q1}}, {{Q2}}, {{Q3}})"},{"name":"A3","label":"{{function}}","function":"math.min({{Q1}}, {{Q2}}, {{Q3}})"}],"uniques":true},"algorithm":{"name":"calculateOperation","template":"Cloze with drag &amp; drop","params":{"keyboard":"NUMERICAL"}}}</t>
  </si>
  <si>
    <t>Escribe los números {{Q1}} y {{Q2}} ordenados de mayor a menor.</t>
  </si>
  <si>
    <t>{{A1}} &gt; {{A2}}</t>
  </si>
  <si>
    <t>Q1=List=0,1,2,3,4,5
Q2=List=0,1,2,3,4,5</t>
  </si>
  <si>
    <t>A1= math.max({{Q1}},{{Q2}},{{Q3}})
A2= math.min({{Q1}},{{Q2}},{{Q3}})</t>
  </si>
  <si>
    <t>{
    "id": "M1-NyO-1c-E-1",
    "stimulus": "&lt;p&gt;Escribe los números {{Q1}} y {{Q2}} ordenados de mayor a menor.&lt;/p&gt;",
    "feedback": "&lt;p&gt;Estos son los primeros números:&lt;/p&gt;&lt;p style=\"text-align: center\"&gt;0, 1, 2, 3, 4 y 5&lt;/p&gt;",
    "hint": " &lt;p&gt;Estos son los primeros números:&lt;/p&gt; &lt;p style=\"text-align: center\"&gt;0, 1, 2, 3, 4 y 5&lt;/p&gt;",
    "template": " &lt;p style=\"text-align: center\"&gt;{{response}} &gt; {{response}}&lt;/p&gt;",
    "seed": {
        "parameters": [
            {
                "name": "Q1",
                "label": null,
                "list": [
                    0,
                    1,
                    2,
                    3,
                    4,
                    5
                ]
            },
            {
                "name": "Q2",
                "label": null,
                "list": [
                    0,
                    1,
                    2,
                    3,
                    4,
                    5
                ]
            }
        ],
        "calculated": [
            {
                "name": "A1",
                "label": null,
                "function": "math.max({{Q1}},{{Q2}})"
            },
            {
                "name": "A2",
                "label": null,
                "function": "math.min({{Q1}},{{Q2}})"
            }
        ],
        "uniques": true
    },
    "algorithm": {
        "name": "calculateOperation",
        "params": {
            "method": "equivLiteral",
            "keyboard": "NUMERICAL"
        }
    }
}</t>
  </si>
  <si>
    <t>Escribe los números {{Q1}} y {{Q2}} ordenados de menor a mayor.</t>
  </si>
  <si>
    <t>{{A1}} &lt; {{A2}}</t>
  </si>
  <si>
    <t>A1= math.min({{Q1}},{{Q2}})
A2=math.max({{Q1}},{{Q2}})</t>
  </si>
  <si>
    <t>{"id":"M1-NyO-1c-E-2","stimulus":"&lt;p&gt;Escribe los números {{Q1}} y {{Q2}} ordenados de menor a mayor.&lt;/p&gt;","feedback":"&lt;p&gt;Estos son los primeros números:&lt;/p&gt;&lt;p style=\"text-align:center;\"&gt;0, 1, 2, 3, 4 y 5&lt;/p&gt;","hint":"&lt;p&gt;Estos son los primeros números:&lt;/p&gt;&lt;p style=\"text-align:center;\"&gt;0, 1, 2, 3, 4 y 5&lt;/p&gt;","template":"&lt;p style=\"text-align:center;\"&gt;{{response}} &lt; {{response}}&lt;/p&gt;","seed":{"parameters":[{"name":"Q1","label":null,"list":[0,1,2,3,4,5]},{"name":"Q2","label":null,"list":[0,1,2,3,4,5]}],"calculated":[{"name":"A1","label":null,"function":"math.min({{Q1}},{{Q2}})"},{"name":"A2","label":null,"function":"math.max({{Q1}},{{Q2}})"}],"uniques":true},"algorithm":{"name":"calculateOperation","params":{"method":"equivLiteral","keyboard":"NUMERICAL"}}</t>
  </si>
  <si>
    <t>M1-NyO-2a</t>
  </si>
  <si>
    <t>Lee los números del 6 al 9</t>
  </si>
  <si>
    <t>Une con líneas.
{{Q1}} {{T1}}
{{Q2}} {{T2}}
{{Q3}} {{T3}}</t>
  </si>
  <si>
    <t>No</t>
  </si>
  <si>
    <t>Q1-Q3= List=6,7,8,9</t>
  </si>
  <si>
    <t>T1 = Lemonlib.numToWords({{Q1}})
T2 = Lemonlib.numToWords({{Q2}})
T3 = Lemonlib.numToWords({{Q3}})</t>
  </si>
  <si>
    <t>&lt;p&gt;6: seis&lt;/p&gt;&lt;p&gt;7: siete&lt;/p&gt;&lt;p&gt;8: ocho&lt;/p&gt;&lt;p&gt;9: nueve&lt;/p&gt;</t>
  </si>
  <si>
    <t>{"id":"M1-NyO-2a-I-1","stimulus":"&lt;p&gt;Arrastra los números a su lugar correspondiente.&lt;/p&gt;","feedback":"&lt;p&gt;6: seis&lt;/p&gt;&lt;p&gt;7: siete&lt;/p&gt;&lt;p&gt;8: ocho&lt;/p&gt;&lt;p&gt;9: nueve&lt;/p&gt;","hint":"&lt;p&gt;6: seis&lt;/p&gt;&lt;p&gt;7: siete&lt;/p&gt;&lt;p&gt;8: ocho&lt;/p&gt;&lt;p&gt;9: nueve&lt;/p&gt;","seed":{"parameters":[{"name":"Q1","label":null,"list":[6,7,8,9]},{"name":"Q2","label":null,"list":[6,7,8,9]},{"name":"Q3","label":null,"list":[6,7,8,9]}],"calculated":[{"name":"A1","label":"{{Q1}}","function":"Lemonlib.numToWords({{Q1}},'es')[0].toUpperCase() + Lemonlib.numToWords({{Q1}},'es').slice(1,)"},{"name":"A2","label":"{{Q2}}","function":"Lemonlib.numToWords({{Q2}},'es')[0].toUpperCase() + Lemonlib.numToWords({{Q2}},'es').slice(1,)","incorrect":true},{"name":"A3","label":"{{Q3}}","function":"Lemonlib.numToWords({{Q3}},'es')[0].toUpperCase() + Lemonlib.numToWords({{Q3}},'es').slice(1,)","incorrect":true}],"isNumToWords":true,"uniques":true},"algorithm":{"name":"linkOperationResult","params":{"invert":true},"template":"match list"}}</t>
  </si>
  <si>
    <t>Completa la siguiente afirmación.</t>
  </si>
  <si>
    <t>El número {{Q1}} se lee {{T1}}*|{{T2}}</t>
  </si>
  <si>
    <t>Dropdown</t>
  </si>
  <si>
    <t>Q1-Q2= List=6,7,8,9</t>
  </si>
  <si>
    <t>T1=Lemonlib.numToWords({{Q1}},'es')
T2=Lemonlib.numToWords({{Q2}},'es')</t>
  </si>
  <si>
    <t>{"id":"M1-NyO-2a-I-2","stimulus":"&lt;p&gt;Completa la siguiente afirmación.&lt;/p&gt;","template":"&lt;p&gt;El número {{Q1}} se lee {{response}}.&lt;/p&gt;","hint":"&lt;p&gt;6: seis&lt;/p&gt;&lt;p&gt;7: siete&lt;/p&gt;&lt;p&gt;8: ocho&lt;/p&gt;&lt;p&gt;9: nueve&lt;/p&gt;","feedback":"&lt;p&gt;6: seis&lt;/p&gt;&lt;p&gt;7: siete&lt;/p&gt;&lt;p&gt;8: ocho&lt;/p&gt;&lt;p&gt;9: nueve&lt;/p&gt;","seed":{"parameters":[{"name":"Q1","label":null,"list":[6,7,8,9]},{"name":"Q2","label":null,"list":[6,7,8,9]}],"calculated":[{"name":"A1","label":"{{function}}","function":"Lemonlib.numToWords({{Q1}},'es')","group":1},{"name":"A2","label":"{{function}}","function":"Lemonlib.numToWords({{Q2}},'es')","group":1,"incorrect":true}],"uniques":true},"algorithm":{"name":"groupResponses","template":"Cloze with drop down"}}</t>
  </si>
  <si>
    <t>&lt;p&gt;¿Cuántas estrellas ves aquí?&lt;/p&gt;&lt;div style=\"display:flex\"&gt;{{T1}}&lt;/div&gt;</t>
  </si>
  <si>
    <t>{{A1}}*
{{A2}}
{{A3}}</t>
  </si>
  <si>
    <t>Si</t>
  </si>
  <si>
    <t>Q1-Q3=List=6, 7, 8, 9</t>
  </si>
  <si>
    <t>T1='&lt;img src=\"IMAGEN M1-NyO-2a-1\"&gt;'.repeat({{Q1}})
A1=Lemonlib.numToWords({{Q1}},'es')
A2=Lemonlib.numToWords({{Q2}},'es')
A3=Lemonlib.numToWords({{Q3}},'es')</t>
  </si>
  <si>
    <t>{
    "id": "M1-NyO-2a-E-1",
    "stimulus": "&lt;p&gt;¿Cuántas estrellas ves aquí?&lt;/p&gt;&lt;div style=\"display:flex; flex-wrap: wrap;justify-content: center;\"&gt;{{T1}}&lt;/div&gt;",
    "hint": "&lt;p&gt;6: seis&lt;/p&gt;&lt;p&gt;7: siete&lt;/p&gt;&lt;p&gt;8: ocho&lt;/p&gt;&lt;p&gt;9: nueve&lt;/p&gt;",
    "feedback": "&lt;p&gt;6: seis&lt;/p&gt;&lt;p&gt;7: siete&lt;/p&gt;&lt;p&gt;8: ocho&lt;/p&gt;&lt;p&gt;9: nueve&lt;/p&gt;",
    "seed": {
        "parameters": [
            {
                "name": "Q1",
                "label": null,
                "list": [
                    6,
                    7,
                    8,
                    9
                ]
            },
            {
                "name": "Q2",
                "label": null,
                "list": [
                    6,
                    7,
                    8,
                    9
                ]
            },
            {
                "name": "Q3",
                "label": null,
                "list": [
                    6,
                    7,
                    8,
                    9
                ]
            }
        ],
        "calculated": [
            {
                "name": "T1",
                "label": "{{function}}",
                "function": "T1='&lt;img src=\"https://blueberry-assets.oneclick.es/M1_NyO_2a_1.svg\" width=\"80\"&gt;'.repeat({{Q1}})",
                "temp": true
            },
            {
                "name": "A1",
                "label": "{{function}}",
                "function": "Lemonlib.numToWords({{Q1}},'es')[0].toUpperCase() + Lemonlib.numToWords({{Q1}},'es').slice(1,)"
            },
            {
                "name": "A2",
                "label": "{{function}}",
                "function": "Lemonlib.numToWords({{Q2}},'es')[0].toUpperCase() + Lemonlib.numToWords({{Q2}},'es').slice(1,)",
                "incorrect": true
            },
            {
                "name": "A3",
                "label": "{{function}}",
                "function": "Lemonlib.numToWords({{Q3}},'es')[0].toUpperCase() + Lemonlib.numToWords({{Q3}},'es').slice(1,)",
                "incorrect": true
            }
        ],
        "uniques": true
    },
    "algorithm": {
        "name": "trueFalse",
        "template": "Multiple choice – standard",
        "params": {
            "countCorrect": 1,
            "countIncorrect": 2,
            "showCheckIcon": false,
            "columns": 3
        }
    }
}</t>
  </si>
  <si>
    <t>&lt;p&gt;¿Cuántas bicicletas ves aquí?&lt;/p&gt;&lt;div style=\"display:flex\"&gt;{{T1}}&lt;/div&gt;</t>
  </si>
  <si>
    <t>T1='&lt;img src=\"IMAGEN M1-NyO-2a-2\"&gt;'.repeat({{Q1}})
A1=Lemonlib.numToWords({{Q1}},'es')
A2=Lemonlib.numToWords({{Q2}},'es')
A3=Lemonlib.numToWords({{Q3}},'es')</t>
  </si>
  <si>
    <t>{"id":"M1-NyO-2a-E-2","stimulus":"&lt;p&gt;¿Cuántas bicicletas ves aquí?&lt;/p&gt;&lt;div style=\"display:flex; flex-wrap: wrap;justify-content: center;\"&gt;{{T1}}&lt;/div&gt;","hint":"&lt;p&gt;6: seis&lt;/p&gt;&lt;p&gt;7: siete&lt;/p&gt;&lt;p&gt;8: ocho&lt;/p&gt;&lt;p&gt;9: nueve&lt;/p&gt;","feedback":"&lt;p&gt;6: seis&lt;/p&gt;&lt;p&gt;7: siete&lt;/p&gt;&lt;p&gt;8: ocho&lt;/p&gt;&lt;p&gt;9: nueve&lt;/p&gt;","seed":{"parameters":[{"name":"Q1","label":null,"list":[6,7,8,9]},{"name":"Q2","label":null,"list":[6,7,8,9]},{"name":"Q3","label":null,"list":[6,7,8,9]}],"calculated":[{"name":"T1","label":"{{function}}","function":"'&lt;img src=\"https://blueberry-assets.oneclick.es/M1_NyO_2a_2.svg\" width=\"80\"&gt;'.repeat({{Q1}})","temp":true},{"name":"A1","label":"{{function}}","function":"Lemonlib.numToWords({{Q1}},'es')[0].toUpperCase() + Lemonlib.numToWords({{Q1}},'es').slice(1,)"},{"name":"A2","label":"{{function}}","function":"Lemonlib.numToWords({{Q2}},'es')[0].toUpperCase() + Lemonlib.numToWords({{Q2}},'es').slice(1,)","incorrect":true},{"name":"A3","label":"{{function}}","function":"Lemonlib.numToWords({{Q3}},'es')[0].toUpperCase() + Lemonlib.numToWords({{Q3}},'es').slice(1,)","incorrect":true}],"uniques":true},"algorithm":{"name":"trueFalse","template":"Multiple choice – standard","params":{"countCorrect":1,"countIncorrect":2,"showCheckIcon":false,
            "columns": 3
        }
    }
}</t>
  </si>
  <si>
    <t>&lt;p&gt;¿Cuántos árboles ves aquí?&lt;/p&gt;&lt;div style=\"display:flex\"&gt;{{T1}}&lt;/div&gt;</t>
  </si>
  <si>
    <t>T1='&lt;img src=\"IMAGEN M1-NyO-2a-3\"&gt;'.repeat({{Q1}})
A1=Lemonlib.numToWords({{Q1}},'es')
A2=Lemonlib.numToWords({{Q2}},'es')
A3=Lemonlib.numToWords({{Q3}},'es')</t>
  </si>
  <si>
    <t>{
    "id": "M1-NyO-2a-E-3",
    "stimulus": "&lt;p&gt;¿Cuántos árboles ves aquí?&lt;/p&gt;&lt;div style=\"display:flex; flex-wrap: wrap;justify-content: center;\"&gt;{{T1}}&lt;/div&gt;",
    "hint": "&lt;p&gt;6: seis&lt;/p&gt;&lt;p&gt;7: siete&lt;/p&gt;&lt;p&gt;8: ocho&lt;/p&gt;&lt;p&gt;9: nueve&lt;/p&gt;",
    "feedback": "&lt;p&gt;6: seis&lt;/p&gt;&lt;p&gt;7: siete&lt;/p&gt;&lt;p&gt;8: ocho&lt;/p&gt;&lt;p&gt;9: nueve&lt;/p&gt;",
    "seed": {
        "parameters": [
            {
                "name": "Q1",
                "label": null,
                "list": [
                    6,
                    7,
                    8,
                    9
                ]
            },
            {
                "name": "Q2",
                "label": null,
                "list": [
                    6,
                    7,
                    8,
                    9
                ]
            },
            {
                "name": "Q3",
                "label": null,
                "list": [
                    6,
                    7,
                    8,
                    9
                ]
            }
        ],
        "calculated": [
            {
                "name": "T1",
                "label": "{{function}}",
                "function": "'&lt;img src=\"https://blueberry-assets.oneclick.es/M1_NyO_2a_3.svg\" width=\"80\"&gt;'.repeat({{Q1}})",
                "temp": true
            },
            {
                "name": "A1",
                "label": "{{function}}",
                "function": "Lemonlib.numToWords({{Q1}},'es')[0].toUpperCase() + Lemonlib.numToWords({{Q1}},'es').slice(1,)"
            },
            {
                "name": "A2",
                "label": "{{function}}",
                "function": "Lemonlib.numToWords({{Q2}},'es')[0].toUpperCase() + Lemonlib.numToWords({{Q2}},'es').slice(1,)",
                "incorrect": true
            },
            {
                "name": "A3",
                "label": "{{function}}",
                "function": "Lemonlib.numToWords({{Q3}},'es')[0].toUpperCase() + Lemonlib.numToWords({{Q3}},'es').slice(1,)",
                "incorrect": true
            }
        ],
        "uniques": true
    },
    "algorithm": {
        "name": "trueFalse",
        "template": "Multiple choice – standard",
        "params": {
            "countCorrect": 1,
            "countIncorrect": 2,
            "showCheckIcon": false,
            "columns": 3
        }
    }
}</t>
  </si>
  <si>
    <t>M1-NyO-2b</t>
  </si>
  <si>
    <t>Escribe los números del 6 al 9</t>
  </si>
  <si>
    <t>Une con líneas.
{{T1}} {{Q1}}
{{T2}} {{Q2}}
{{T3}} {{Q3}}</t>
  </si>
  <si>
    <t>Q1-Q3= List=6, 7, 8, 9</t>
  </si>
  <si>
    <t>{"id":"M1-NyO-2b-I-1","stimulus":"&lt;p&gt;Arrastra los números a su lugar correspondiente.&lt;/p&gt;","feedback":"&lt;p&gt;6: seis&lt;/p&gt;&lt;p&gt;7: siete&lt;/p&gt;&lt;p&gt;8: ocho&lt;/p&gt;&lt;p&gt;9: nueve&lt;/p&gt;","hint":"&lt;p&gt;6: seis&lt;/p&gt;&lt;p&gt;7: siete&lt;/p&gt;&lt;p&gt;8: ocho&lt;/p&gt;&lt;p&gt;9: nueve&lt;/p&gt;","seed":{"parameters":[{"name":"Q1","label":null,"list":[6,7,8,9]},{"name":"Q2","label":null,"list":[6,7,8,9]},{"name":"Q3","label":null,"list":[6,7,8,9]}],"calculated":[{"name":"A1","label":"{{Q1}}","function":"Lemonlib.numToWords({{Q1}},'es')[0].toUpperCase() + Lemonlib.numToWords({{Q1}},'es').slice(1,)"},{"name":"A2","label":"{{Q2}}","function":"Lemonlib.numToWords({{Q2}},'es')[0].toUpperCase() + Lemonlib.numToWords({{Q2}},'es').slice(1,)","incorrect":true},{"name":"A3","label":"{{Q3}}","function":"Lemonlib.numToWords({{Q3}},'es')[0].toUpperCase() + Lemonlib.numToWords({{Q3}},'es').slice(1,)","incorrect":true}],"isNumToWords":true,"uniques":true},"algorithm":{"name":"linkOperationResult","params":{"invert":false},"template":"match list"}}</t>
  </si>
  <si>
    <t>Escribe el número {{T1}}.</t>
  </si>
  <si>
    <t>Q1= List=6, 7, 8, 9</t>
  </si>
  <si>
    <t>T1= Lemonlib.numToWords({{Q1}},'es))
A1={{Q1}}</t>
  </si>
  <si>
    <t>{"id":"M1-NyO-2b-E-1","stimulus":"&lt;p&gt;Escribe el número {{T1}}.&lt;/p&gt;","feedback":"&lt;p&gt;6: seis&lt;/p&gt;&lt;p&gt;7: siete&lt;/p&gt;&lt;p&gt;8: ocho&lt;/p&gt;&lt;p&gt;9: nueve&lt;/p&gt;","hint":"&lt;p&gt;6: seis&lt;/p&gt;&lt;p&gt;7: siete&lt;/p&gt;&lt;p&gt;8: ocho&lt;/p&gt;&lt;p&gt;9: nueve&lt;/p&gt;","template":"&lt;p&gt;{{response}}&lt;/p&gt;","seed":{"parameters":[{"name":"Q1","label":null,"list":[6,7,8,9]}],"calculated":[{"name":"A1","label":"{{function}}","function":"{{Q1}}"},{"name":"T1","label":null,"function":"Lemonlib.numToWords({{Q1}},'es')","temp":true}],"uniques":true},"algorithm":{"name":"calculateOperation","params":{"method":"equivLiteral","keyboard":"NUMERICAL"}}}</t>
  </si>
  <si>
    <t>M1-NyO-2c</t>
  </si>
  <si>
    <t>Ordena los números del 6 al 9</t>
  </si>
  <si>
    <t>Ordena estos números de menor a mayor.
{{T1}}
{{T2}}
{{T3}}</t>
  </si>
  <si>
    <t>T1= math.min({{Q1}},{{Q2}},{{Q3}})
T2={{Q1}}+{{Q2}}+{{Q3}}-math.max({{Q1}},{{Q2}},{{Q3}})-math.min({{Q1}},{{Q2}},{{Q3}})
T3= math.max({{Q1}},{{Q2}},{{Q3}})</t>
  </si>
  <si>
    <t>&lt;p&gt;Estos son los diez primeros números:&lt;/p&gt;&lt;p&gt;0, 1, 2, 3, 4, 5, 6, 7, 8, 9 y 10.&lt;/p&gt;</t>
  </si>
  <si>
    <t>{"id":"M1-NyO-2c-I-1","stimulus":"&lt;p&gt;Arrastra y ordena de menor a mayor estos números.&lt;/p&gt;","template":"&lt;p style=\"text-align:center;\"&gt;{{response}} &lt; {{response}} &lt; {{response}}&lt;/p&gt;","hint":"&lt;p&gt;Estos son los primeros números:&lt;/p&gt;&lt;p style=\"text-align:center;\"&gt;0, 1, 2, 3, 4, 5, 6, 7, 8, 9 y 10&lt;/p&gt;","feedback":"&lt;p&gt;Estos son los primeros números:&lt;/p&gt;&lt;p style=\"text-align:center;\"&gt;0, 1, 2, 3, 4, 5, 6, 7, 8, 9 y 10&lt;/p&gt;","seed":{"parameters":[{"name":"Q1","label":null,"min":6,"max":9,"step":1},{"name":"Q2","label":null,"min":6,"max":9,"step":1},{"name":"Q3","label":null,"min":6,"max":9,"step":1}],"calculated":[{"name":"A1","label":"{{function}}","function":"math.min({{Q1}}, {{Q2}}, {{Q3}})"},{"name":"A2","label":"{{function}}","function":"{{Q1}}+{{Q2}}+{{Q3}}-math.min({{Q1}}, {{Q2}}, {{Q3}})-math.max({{Q1}}, {{Q2}}, {{Q3}})"},{"name":"A3","label":"{{function}}","function":"math.max({{Q1}}, {{Q2}}, {{Q3}})"}],"uniques":true},"algorithm":{"name":"calculateOperation","template":"Cloze with drag &amp; drop","params":{"keyboard":"NUMERICAL"}}}</t>
  </si>
  <si>
    <t>Ordena los números del 6 al 10</t>
  </si>
  <si>
    <t>&lt;p&gt;Selecciona el mayor de los siguientes números.&lt;/p&gt;
{{Q1}}*
{{Q2}}
{{Q3}}
{{Q4}}</t>
  </si>
  <si>
    <t>Q1= List = 7, 8, 9
Q2= List = 1, 2, 3, 4, 5, 6
Q3= List = 1, 2, 3, 4, 5, 6
Q4= List = 1, 2, 3, 4, 5, 6</t>
  </si>
  <si>
    <t>N/A</t>
  </si>
  <si>
    <t>{
    "id": "M1-NyO-2c-I-2",
    "stimulus": "&lt;p&gt;Selecciona el mayor de los siguientes números.&lt;/p&gt;",
    "hint": "&lt;p&gt;Estos son los primeros números:&lt;/p&gt;&lt;p style=\"text-align:center;\"&gt;0, 1, 2, 3, 4, 5, 6, 7, 8, 9 y 10&lt;/p&gt;",
    "feedback": "&lt;p&gt;Estos son los primeros números:&lt;/p&gt;&lt;p style=\"text-align:center;\"&gt;0, 1, 2, 3, 4, 5, 6, 7, 8, 9 y 10&lt;/p&gt;",
    "seed": {
        "parameters": [
            {
                "name": "Q1",
                "label": null,
                "list": [
                    7,
                    8,
                    9
                ]
            },
            {
                "name": "Q2",
                "label": null,
                "list": [
                    1,
                    2,
                    3,
                    4,
                    5,
                    6
                ]
            },
            {
                "name": "Q3",
                "label": null,
                "list": [
                    1,
                    2,
                    3,
                    4,
                    5,
                    6
                ]
            },
            {
                "name": "Q4",
                "label": null,
                "list": [
                    1,
                    2,
                    3,
                    4,
                    5,
                    6
                ]
            }
        ],
        "calculated": [
            {
                "name": "A1",
                "label": "{{function}}",
                "function": "{{Q1}}"
            },
            {
                "name": "A2",
                "label": "{{function}}",
                "function": "{{Q2}}",
                "incorrect": true
            },
            {
                "name": "A3",
                "label": "{{function}}",
                "function": "{{Q3}}",
                "incorrect": true
            },
            {
                "name": "A4",
                "label": "{{function}}",
                "function": "{{Q4}}",
                "incorrect": true
            }
        ],
        "uniques": true
    },
    "algorithm": {
        "name": "trueFalse",
        "template": "Multiple choice – standard",
        "params": {
            "countCorrect": 1,
            "countIncorrect": 2,
            "showCheckIcon": false,
            "columns": 3
        }
    }
}</t>
  </si>
  <si>
    <t>Q1-Q2= List=6, 7, 8, 9</t>
  </si>
  <si>
    <t>A1= math.max({{Q1}},{{Q2}})
A2= math.min({{Q1}},{{Q2}})</t>
  </si>
  <si>
    <t>{"id":"M1-NyO-2c-E-1","stimulus":"&lt;p&gt;Escribe los números {{Q1}} y {{Q2}} ordenados de mayor a menor.&lt;/p&gt;","feedback":"&lt;p&gt;Estos son los primeros números:&lt;/p&gt;&lt;p style=\"text-align:center;\"&gt;0, 1, 2, 3, 4, 5, 6, 7, 8, 9 y 10&lt;/p&gt;","hint":"&lt;p&gt;Estos son los primeros números:&lt;/p&gt;&lt;p style=\"text-align:center;\"&gt;0, 1, 2, 3, 4, 5, 6, 7, 8, 9 y 10&lt;/p&gt;","template":"&lt;p style=\"text-align:center;\"&gt;{{response}} &gt; {{response}}&lt;/p&gt;","seed":{"parameters":[{"name":"Q1","label":null,"list":[6,7,8,9]},{"name":"Q2","label":null,"list":[6,7,8,9]}],"calculated":[{"name":"A1","label":null,"function":"math.max({{Q1}},{{Q2}})"},{"name":"A2","label":null,"function":"math.min({{Q1}},{{Q2}})"}],"uniques":true},"algorithm":{"name":"calculateOperation","params":{"method":"equivLiteral","keyboard":"NUMERICAL"}}}</t>
  </si>
  <si>
    <t>{"id":"M1-NyO-2c-E-2","stimulus":"&lt;p&gt;Escribe los números {{Q1}} y {{Q2}} ordenados de menor a mayor.&lt;/p&gt;","feedback":"&lt;p&gt;Estos son los primeros números:&lt;/p&gt;&lt;p style=\"text-align:center;\"&gt;0, 1, 2, 3, 4, 5, 6, 7, 8, 9 y 10&lt;/p&gt;","hint":"&lt;p&gt;Estos son los primeros números:&lt;/p&gt;&lt;p style=\"text-align:center;\"&gt;0, 1, 2, 3, 4, 5, 6, 7, 8, 9 y 10&lt;/p&gt;","template":"&lt;p style=\"text-align:center;\"&gt;{{response}} &lt; {{response}}&lt;/p&gt;","seed":{"parameters":[{"name":"Q1","label":null,"list":[6,7,8,9]},{"name":"Q2","label":null,"list":[6,7,8,9]}],"calculated":[{"name":"A1","label":null,"function":"math.min({{Q1}},{{Q2}})"},{"name":"A2","label":null,"function":"math.max({{Q1}},{{Q2}})"}],"uniques":true},"algorithm":{"name":"calculateOperation","params":{"method":"equivLiteral","keyboard":"NUMERICAL"}}}</t>
  </si>
  <si>
    <t>M1-NyO-3a</t>
  </si>
  <si>
    <t>Lee y escribe el 10</t>
  </si>
  <si>
    <t>Une con líneas cómo se escriben estos números.
10 - diez
{{Q1}} - {{T1}}
{{Q2}} - {{T2}}</t>
  </si>
  <si>
    <t>Q1-Q2= List=0,1,2,3,4,5,6,7,8,9</t>
  </si>
  <si>
    <t>10: diez</t>
  </si>
  <si>
    <t>{"id":"M1-NyO-3a-I-1","stimulus":"&lt;p&gt;Arrastra la forma escrita de cada número a su lugar correspondiente.&lt;/p&gt;","feedback":"&lt;p&gt;10: diez&lt;/p&gt;","hint":"&lt;p&gt;10: diez&lt;/p&gt;","seed":{"parameters":[{"name":"Q1","label":null,"list":[0,1,2,3,4,5,6,7,8,9]},{"name":"Q2","label":null,"list":[0,1,2,3,4,5,6,7,8,9]}],"calculated":[{"name":"A1","label":"10","function":"Diez"},{"name":"A2","label":"{{Q1}}","function":"Lemonlib.numToWords({{Q1}},'es')[0].toUpperCase() + Lemonlib.numToWords({{Q1}},'es').slice(1,)","incorrect":true},{"name":"A3","label":"{{Q2}}","function":"Lemonlib.numToWords({{Q2}},'es')[0].toUpperCase() + Lemonlib.numToWords({{Q2}},'es').slice(1,)","incorrect":true}],"isNumToWords":true,"uniques":true},"algorithm":{"name":"linkOperationResult","params":{"invert":true},"template":"match list"}}</t>
  </si>
  <si>
    <t>&lt;p&gt;¿Cuántos libros ves?&lt;/p&gt;&lt;div style=\"display:flex\"&gt;{{T1}}&lt;/div&gt;&lt;div style=\"display:flex\"&gt;{{T1}}&lt;/div&gt;</t>
  </si>
  <si>
    <t>T1='&lt;img src=\"IMAGEN M1-NyO-3a-1\"&gt;'.repeat(5)
A1 = 10</t>
  </si>
  <si>
    <t>{"id":"M1-NyO-3a-E-1","stimulus":"&lt;p&gt;¿Cuántos libros ves?&lt;/p&gt;&lt;div style=\"display:flex; flex-wrap: wrap; justify-content:center;\"&gt;{{T1}}&lt;/div&gt;&lt;div style=\"display:flex; flex-wrap: wrap; justify-content:center;\"&gt;{{T1}}&lt;/div&gt;","feedback":"&lt;p&gt;10: diez&lt;/p&gt;","hint":"&lt;p&gt;10: diez&lt;/p&gt;","template":"&lt;p&gt;{{response}}&lt;/p&gt;","seed":{"parameters":[{"name":"Q1","label":null,"list":[1,2,3,4,5]}],"calculated":[{"name":"T1","label":"{{function}}","function":"'&lt;img src=\"https://blueberry-assets.oneclick.es/M1_NyO_3a_1.svg\" width=\"80\"&gt;'.repeat(5)","temp":true},{"name":"A1","label":"{{function}}","function":"10"}],"uniques":true},"algorithm":{"name":"calculateOperation","params":{"method":"equivLiteral","keyboard":"NUMERICAL"}}}</t>
  </si>
  <si>
    <t>&lt;p&gt;¿Cuántas botellas ves?&lt;/p&gt;&lt;div style=\"display:flex\"&gt;{{T1}}&lt;/div&gt;&lt;div style=\"display:flex\"&gt;{{T1}}&lt;/div&gt;</t>
  </si>
  <si>
    <t>T1='&lt;img src=\"IMAGEN M1-NyO-3a-2\"&gt;'.repeat(5)
A1 = 10</t>
  </si>
  <si>
    <t>{"id":"M1-NyO-3a-E-2","stimulus":"&lt;p&gt;¿Cuántas botellas ves?&lt;/p&gt;&lt;div style=\"display:flex; justify-content:center;\"&gt;{{T1}}&lt;/div&gt;&lt;div style=\"display:flex; justify-content:center;\"&gt;{{T1}}&lt;/div&gt;","feedback":"&lt;p&gt;10: diez&lt;/p&gt;","hint":"&lt;p&gt;10: diez&lt;/p&gt;","template":"&lt;p&gt;{{response}}&lt;/p&gt;","seed":{"parameters":[{"name":"Q1","label":null,"list":[1,2,3,4,5]}],"calculated":[{"name":"T1","label":"{{function}}","function":"'&lt;img src=\"https://blueberry-assets.oneclick.es/M1_NyO_3a_2.svg\" width=\"80\"&gt;'.repeat(5)","temp":true},{"name":"A1","label":"{{function}}","function":"10"}],"uniques":true},"algorithm":{"name":"calculateOperation","params":{"method":"equivLiteral","keyboard":"NUMERICAL"}}}</t>
  </si>
  <si>
    <t>&lt;p&gt;¿Cuántos lápices ves?&lt;/p&gt;&lt;div style=\"display:flex\"&gt;{{T1}}&lt;/div&gt;&lt;div style=\"display:flex\"&gt;{{T1}}&lt;/div&gt;</t>
  </si>
  <si>
    <t>T1='&lt;img src=\"IMAGEN M1-NyO-3a-3\"&gt;'.repeat(5)
A1 = 10</t>
  </si>
  <si>
    <t>{"id":"M1-NyO-3a-E-3","stimulus":"&lt;p&gt;¿Cuántos lápices ves?&lt;/p&gt;&lt;div style=\"display:flex; justify-content:center;\"&gt;{{T1}}&lt;/div&gt;&lt;div style=\"display:flex; justify-content:center;\"&gt;{{T1}}&lt;/div&gt;","feedback":"&lt;p&gt;10: diez&lt;/p&gt;","hint":"&lt;p&gt;10: diez&lt;/p&gt;","template":"&lt;p&gt;{{response}}&lt;/p&gt;","seed":{"parameters":[{"name":"Q1","label":null,"list":[1,2,3,4,5]}],"calculated":[{"name":"T1","label":"{{function}}","function":"'&lt;img src=\"https://blueberry-assets.oneclick.es/M1_NyO_3a_3.svg\" width=\"80\"&gt;'.repeat(5)","temp":true},{"name":"A1","label":"{{function}}","function":"10"}],"uniques":true},"algorithm":{"name":"calculateOperation","params":{"method":"equivLiteral","keyboard":"NUMERICAL"}}}</t>
  </si>
  <si>
    <t>M1-NyO-4a</t>
  </si>
  <si>
    <t>Lee los números del 11 al 19</t>
  </si>
  <si>
    <t>&lt;p&gt;{{Q1}}: {{T1}}&lt;/p&gt;&lt;p&gt;{{Q2}}: {{T2}}&lt;/p&gt;&lt;p&gt;{{Q3}}: {{T3}}&lt;/p&gt;</t>
  </si>
  <si>
    <t>Q1-Q3= Min = 11; Max = 19; Step = 1</t>
  </si>
  <si>
    <t>&lt;table style=\"width: 50%;border: hidden;\"&gt;&lt;tbody&gt;&lt;tr&gt;&lt;td style=\"width: 50%;border: hidden;\"&gt;&lt;p&gt;11: once&lt;\/p&gt;&lt;p&gt;12: doce&lt;\/p&gt;&lt;p&gt;13: trece&lt;\/p&gt;&lt;p&gt;14: catorce&lt;\/p&gt;&lt;p&gt;15: quince&lt;\/p&gt;&lt;\/td&gt;&lt;td style=\"width: 50%;border: hidden;\"&gt;&lt;p&gt;16: dieciséis&lt;\/p&gt;&lt;p&gt;17: diecisiete&lt;\/p&gt;&lt;p&gt;18: dieciocho&lt;\/p&gt;&lt;p&gt;19: diecinueve&lt;\/p&gt;&lt;\/td&gt;&lt;\/tr&gt;&lt;\/tbody&gt;&lt;\/table&gt;</t>
  </si>
  <si>
    <t>{
    "id": "M1-NyO-4a-I-1",
    "stimulus": "&lt;p&gt;Arrastra cada palabra con su número correspondiente.&lt;/p&gt;",
    "feedback": "&lt;table style=\"width: 50%;border: hidden; margin-left: auto; margin-right: auto\"&gt;&lt;tbody&gt;&lt;tr&gt;&lt;td style=\"width: 50%;border: hidden;\"&gt;&lt;p&gt;11: once&lt;/p&gt;&lt;p&gt;12: doce&lt;/p&gt;&lt;p&gt;13: trece&lt;/p&gt;&lt;p&gt;14: catorce&lt;/p&gt;&lt;p&gt;15: quince&lt;/p&gt;&lt;/td&gt;&lt;td style=\"width: 50%;border: hidden;\"&gt;&lt;p&gt;16: dieciséis&lt;/p&gt;&lt;p&gt;17: diecisiete&lt;/p&gt;&lt;p&gt;18: dieciocho&lt;/p&gt;&lt;p&gt;19: diecinueve&lt;/p&gt;&lt;/td&gt;&lt;/tr&gt;&lt;/tbody&gt;&lt;/table&gt;",
    "hint": "&lt;table style=\"width: 50%;border: hidden; margin-left: auto; margin-right: auto\"&gt;&lt;tbody&gt;&lt;tr&gt;&lt;td style=\"width: 50%;border: hidden;\"&gt;&lt;p&gt;11: once&lt;/p&gt;&lt;p&gt;12: doce&lt;/p&gt;&lt;p&gt;13: trece&lt;/p&gt;&lt;p&gt;14: catorce&lt;/p&gt;&lt;p&gt;15: quince&lt;/p&gt;&lt;/td&gt;&lt;td style=\"width: 50%;border: hidden;\"&gt;&lt;p&gt;16: dieciséis&lt;/p&gt;&lt;p&gt;17: diecisiete&lt;/p&gt;&lt;p&gt;18: dieciocho&lt;/p&gt;&lt;p&gt;19: diecinueve&lt;/p&gt;&lt;/td&gt;&lt;/tr&gt;&lt;/tbody&gt;&lt;/table&gt;",
    "template": "&lt;p&gt;{{Q1}}: {{response}}&lt;/p&gt;&lt;p&gt;{{Q2}}: {{response}}&lt;/p&gt;&lt;p&gt;{{Q3}}: {{response}}&lt;/p&gt;",
    "seed": {
        "parameters": [
            {
                "name": "Q1",
                "label": null,
                "min": 11,
                "max": 19,
                "step": 1
            },
            {
                "name": "Q2",
                "label": null,
                "min": 11,
                "max": 19,
                "step": 1
            },
            {
                "name": "Q3",
                "label": null,
                "min": 11,
                "max": 19,
                "step": 1
            }
        ],
        "calculated": [
            {
                "name": "A1",
                "label": "{{T1}}",
                "function": ""
            },
            {
                "name": "A2",
                "label": "{{T2}}",
                "function": ""
            },
            {
                "name": "A3",
                "label": "{{T3}}",
                "function": ""
            },
            {
                "name": "T3",
                "label": null,
                "function": "Lemonlib.numToWords({{Q3}},'es')",
                "temp": true
            },
            {
                "name": "T1",
                "label": null,
                "function": "Lemonlib.numToWords({{Q1}},'es')",
                "temp": true
            },
            {
                "name": "T2",
                "label": null,
                "function": "Lemonlib.numToWords({{Q2}},'es')",
                "temp": true
            }
        ],
        "uniques": true
    },
    "algorithm": {
        "name": "calculateOperation",
        "template": "Cloze with drag &amp; drop",
        "params": {
            "keyboard": "NUMERICAL"
        }
    }
}</t>
  </si>
  <si>
    <t>{
    "id": "M1-NyO-4a-I-2",
    "stimulus": "&lt;p&gt;¿Cómo se lee el número {{Q1}}?&lt;/p&gt;",
    "feedback": "&lt;table style=\"width: 50%;border: hidden; margin-left: auto; margin-right: auto\"&gt;&lt;tbody&gt;&lt;tr&gt;&lt;td style=\"width: 50%;border: hidden;\"&gt;&lt;p&gt;11: once&lt;/p&gt;&lt;p&gt;12: doce&lt;/p&gt;&lt;p&gt;13: trece&lt;/p&gt;&lt;p&gt;14: catorce&lt;/p&gt;&lt;p&gt;15: quince&lt;/p&gt;&lt;/td&gt;&lt;td style=\"width: 50%;border: hidden;\"&gt;&lt;p&gt;16: dieciséis&lt;/p&gt;&lt;p&gt;17: diecisiete&lt;/p&gt;&lt;p&gt;18: dieciocho&lt;/p&gt;&lt;p&gt;19: diecinueve&lt;/p&gt;&lt;/td&gt;&lt;/tr&gt;&lt;/tbody&gt;&lt;/table&gt;",
    "hint": "&lt;table style=\"width: 50%;border: hidden; margin-left: auto; margin-right: auto\"&gt;&lt;tbody&gt;&lt;tr&gt;&lt;td style=\"width: 50%;border: hidden;\"&gt;&lt;p&gt;11: once&lt;/p&gt;&lt;p&gt;12: doce&lt;/p&gt;&lt;p&gt;13: trece&lt;/p&gt;&lt;p&gt;14: catorce&lt;/p&gt;&lt;p&gt;15: quince&lt;/p&gt;&lt;/td&gt;&lt;td style=\"width: 50%;border: hidden;\"&gt;&lt;p&gt;16: dieciséis&lt;/p&gt;&lt;p&gt;17: diecisiete&lt;/p&gt;&lt;p&gt;18: dieciocho&lt;/p&gt;&lt;p&gt;19: diecinueve&lt;/p&gt;&lt;/td&gt;&lt;/tr&gt;&lt;/tbody&gt;&lt;/table&gt;",
    "seed": {
        "parameters": [
            {
                "name": "Q1",
                "label": null,
                "min": 11,
                "max": 19,
                "step": 1
            },
            {
                "name": "Q2",
                "label": null,
                "min": 11,
                "max": 19,
                "step": 1
            },
            {
                "name": "Q3",
                "label": null,
                "min": 11,
                "max": 19,
                "step": 1
            }
        ],
        "calculated": [
            {
                "name": "A1",
                "label": "{{function}}",
                "function": "Lemonlib.numToWords({{Q1}},'es')[0].toUpperCase() + Lemonlib.numToWords({{Q1}},'es').slice(1,)",
                "incorrect": false
            },
            {
                "name": "A2",
                "label": "{{function}}",
                "function": "Lemonlib.numToWords({{Q2}},'es')[0].toUpperCase() + Lemonlib.numToWords({{Q2}},'es').slice(1,)",
                "incorrect": true
            },
            {
                "name": "A3",
                "label": "{{function}}",
                "function": "Lemonlib.numToWords({{Q3}},'es')[0].toUpperCase() + Lemonlib.numToWords({{Q3}},'es').slice(1,)",
                "incorrect": true
            }
        ],
        "uniques": true
    },
    "algorithm": {
        "name": "trueFalse",
        "template": "Multiple choice – standard",
        "params": {
            "countCorrect": 1,
            "countIncorrect": 2,
            "showCheckIcon": false,
            "columns": 3
        }
    }
}</t>
  </si>
  <si>
    <t>&lt;p&gt;¿Cuántos elefantes hay a continuación?&lt;/p&gt;&lt;div style=\"display:flex\"&gt;{{T1}}&lt;/div&gt;&lt;div style=\"display:flex\"&gt;{{T2}}&lt;/div&gt;</t>
  </si>
  <si>
    <t>Q1= Min = 1; Max = 9; Step = 1
Q2= Min = 1; Max = 9; Step = 1
Q3= Min = 1; Max = 9; Step = 1</t>
  </si>
  <si>
    <t xml:space="preserve">T1='&lt;img src=\"IMAGEN M1-NyO-4a-1\"&gt;'.repeat(10)
T2='&lt;img src=\"IMAGEN M1-NyO-4a-1\"&gt;'.repeat({{Q1}})
A1=Lemonlib.numToWords({{Q1}}+10,'es')
A2=Lemonlib.numToWords({{Q2}}+10,'es')
A3=Lemonlib.numToWords({{Q3}}+10,'es')
</t>
  </si>
  <si>
    <t>{
    "id": "M1-NyO-4a-E-1",
    "stimulus": "&lt;p&gt;¿Cuántos elefantes hay a continuación?&lt;/p&gt;&lt;div style=\"display:flex; flex-wrap: wrap;justify-content:center;\"&gt;{{T2}}&lt;/div&gt;",
    "hint": "&lt;table style=\"width: 50%;border: hidden; margin-left: auto; margin-right: auto\"&gt;&lt;tbody&gt;&lt;tr&gt;&lt;td style=\"width: 50%;border: hidden;\"&gt;&lt;p&gt;11: once&lt;/p&gt;&lt;p&gt;12: doce&lt;/p&gt;&lt;p&gt;13: trece&lt;/p&gt;&lt;p&gt;14: catorce&lt;/p&gt;&lt;p&gt;15: quince&lt;/p&gt;&lt;/td&gt;&lt;td style=\"width: 50%;border: hidden;\"&gt;&lt;p&gt;16: dieciséis&lt;/p&gt;&lt;p&gt;17: diecisiete&lt;/p&gt;&lt;p&gt;18: dieciocho&lt;/p&gt;&lt;p&gt;19: diecinueve&lt;/p&gt;&lt;/td&gt;&lt;/tr&gt;&lt;/tbody&gt;&lt;/table&gt;",
    "feedback": "&lt;table style=\"width: 50%;border: hidden; margin-left: auto; margin-right: auto\"&gt;&lt;tbody&gt;&lt;tr&gt;&lt;td style=\"width: 50%;border: hidden;\"&gt;&lt;p&gt;11: once&lt;/p&gt;&lt;p&gt;12: doce&lt;/p&gt;&lt;p&gt;13: trece&lt;/p&gt;&lt;p&gt;14: catorce&lt;/p&gt;&lt;p&gt;15: quince&lt;/p&gt;&lt;/td&gt;&lt;td style=\"width: 50%;border: hidden;\"&gt;&lt;p&gt;16: dieciséis&lt;/p&gt;&lt;p&gt;17: diecisiete&lt;/p&gt;&lt;p&gt;18: dieciocho&lt;/p&gt;&lt;p&gt;19: diecinueve&lt;/p&gt;&lt;/td&gt;&lt;/tr&gt;&lt;/tbody&gt;&lt;/table&gt;",
    "template": "&lt;p&gt;Hay {{response}} elefantes.&lt;/p&gt;",
    "seed": {
        "parameters": [
            {
                "name": "Q1",
                "label": null,
                "min": 1,
                "max": 9,
                "step": 1
            },
            {
                "name": "Q2",
                "label": null,
                "min": 1,
                "max": 9,
                "step": 1
            },
            {
                "name": "Q3",
                "label": null,
                "min": 1,
                "max": 9,
                "step": 1
            }
        ],
        "calculated": [
            {
                "name": "T2",
                "label": "{{function}}",
                "function": "'&lt;img src=\"https://blueberry-assets.oneclick.es/M1_NyO_4a_1.svg\" width=\"80\"&gt;'.repeat({{Q1}}+10)",
                "temp": true
            },
            {
                "name": "A1",
                "label": "{{function}}",
                "function": "Lemonlib.numToWords({{Q1}}+10,'es')"
            },
            {
                "name": "A2",
                "label": "{{function}}",
                "function": "Lemonlib.numToWords({{Q2}}+10,'es')",
                "incorrect": true
            },
            {
                "name": "A3",
                "label": "{{function}}",
                "function": "Lemonlib.numToWords({{Q3}}+10,'es')",
                "incorrect": true
            }
        ],
        "uniques": true
    },
    "algorithm": {
        "name": "calculateOperation",
        "template": "Cloze with drag &amp; drop",
        "params": {
            "keyboard": "NUMERICAL"
        }
    }
}</t>
  </si>
  <si>
    <t>&lt;p&gt;¿Cuántas abejas hay a continuación?&lt;/p&gt;&lt;div style=\"display:flex\"&gt;{{T1}}&lt;/div&gt;&lt;div style=\"display:flex\"&gt;{{T2}}&lt;/div&gt;</t>
  </si>
  <si>
    <t xml:space="preserve">T1='&lt;img src=\"IMAGEN M1-NyO-4a-2\"&gt;'.repeat(10)
T2='&lt;img src=\"IMAGEN M1-NyO-4a-2\"&gt;'.repeat({{Q1}})
A1=Lemonlib.numToWords({{Q1}}+10,'es')
A2=Lemonlib.numToWords({{Q2}}+10,'es')
A3=Lemonlib.numToWords({{Q3}}+10,'es')
</t>
  </si>
  <si>
    <t>{
    "id": "M1-NyO-4a-E-2",
    "stimulus": "&lt;p&gt;¿Cuántas abejas hay a continuación?&lt;/p&gt;&lt;div style=\"display:flex; flex-wrap: wrap;justify-content:center;\"&gt;{{T2}}&lt;/div&gt;",
    "hint": "&lt;table style=\"width: 50%;border: hidden; margin-left: auto; margin-right: auto\"&gt;&lt;tbody&gt;&lt;tr&gt;&lt;td style=\"width: 50%;border: hidden;\"&gt;&lt;p&gt;11: once&lt;/p&gt;&lt;p&gt;12: doce&lt;/p&gt;&lt;p&gt;13: trece&lt;/p&gt;&lt;p&gt;14: catorce&lt;/p&gt;&lt;p&gt;15: quince&lt;/p&gt;&lt;/td&gt;&lt;td style=\"width: 50%;border: hidden;\"&gt;&lt;p&gt;16: dieciséis&lt;/p&gt;&lt;p&gt;17: diecisiete&lt;/p&gt;&lt;p&gt;18: dieciocho&lt;/p&gt;&lt;p&gt;19: diecinueve&lt;/p&gt;&lt;/td&gt;&lt;/tr&gt;&lt;/tbody&gt;&lt;/table&gt;",
    "feedback": "&lt;table style=\"width: 50%;border: hidden; margin-left: auto; margin-right: auto\"&gt;&lt;tbody&gt;&lt;tr&gt;&lt;td style=\"width: 50%;border: hidden;\"&gt;&lt;p&gt;11: once&lt;/p&gt;&lt;p&gt;12: doce&lt;/p&gt;&lt;p&gt;13: trece&lt;/p&gt;&lt;p&gt;14: catorce&lt;/p&gt;&lt;p&gt;15: quince&lt;/p&gt;&lt;/td&gt;&lt;td style=\"width: 50%;border: hidden;\"&gt;&lt;p&gt;16: dieciséis&lt;/p&gt;&lt;p&gt;17: diecisiete&lt;/p&gt;&lt;p&gt;18: dieciocho&lt;/p&gt;&lt;p&gt;19: diecinueve&lt;/p&gt;&lt;/td&gt;&lt;/tr&gt;&lt;/tbody&gt;&lt;/table&gt;",
    "template": "&lt;p&gt;Hay {{response}} abejas.&lt;/p&gt;",
    "seed": {
        "parameters": [
            {
                "name": "Q1",
                "label": null,
                "min": 1,
                "max": 9,
                "step": 1
            },
            {
                "name": "Q2",
                "label": null,
                "min": 1,
                "max": 9,
                "step": 1
            },
            {
                "name": "Q3",
                "label": null,
                "min": 1,
                "max": 9,
                "step": 1
            }
        ],
        "calculated": [
            {
                "name": "T2",
                "label": "{{function}}",
                "function": "'&lt;img src=\"https://blueberry-assets.oneclick.es/M1_NyO_4a_2.svg\" width=\"80\"&gt;'.repeat({{Q1}}+10)",
                "temp": true
            },
            {
                "name": "A1",
                "label": "{{function}}",
                "function": "Lemonlib.numToWords({{Q1}}+10,'es')"
            },
            {
                "name": "A2",
                "label": "{{function}}",
                "function": "Lemonlib.numToWords({{Q2}}+10,'es')",
                "incorrect": true
            },
            {
                "name": "A3",
                "label": "{{function}}",
                "function": "Lemonlib.numToWords({{Q3}}+10,'es')",
                "incorrect": true
            }
        ],
        "uniques": true
    },
    "algorithm": {
        "name": "calculateOperation",
        "template": "Cloze with drag &amp; drop",
        "params": {
            "keyboard": "NUMERICAL"
        }
    }
}</t>
  </si>
  <si>
    <t>&lt;p&gt;¿Cuántos caballos hay a continuación?&lt;/p&gt;&lt;div style=\"display:flex\"&gt;{{T1}}&lt;/div&gt;&lt;div style=\"display:flex\"&gt;{{T2}}&lt;/div&gt;</t>
  </si>
  <si>
    <t xml:space="preserve">T1='&lt;img src=\"IMAGEN M1-NyO-4a-3\"&gt;'.repeat(10)
T2='&lt;img src=\"IMAGEN M1-NyO-4a-3\"&gt;'.repeat({{Q1}})
A1=Lemonlib.numToWords({{Q1}}+10,'es')
A2=Lemonlib.numToWords({{Q2}}+10,'es')
A3=Lemonlib.numToWords({{Q3}}+10,'es')
</t>
  </si>
  <si>
    <t>{
    "id": "M1-NyO-4a-E-3",
    "stimulus": "&lt;p&gt;¿Cuántos caballos hay a continuación?&lt;/p&gt;&lt;div style=\"display:flex; flex-wrap: wrap;justify-content:center;\"&gt;{{T2}}&lt;/div&gt;",
    "hint": "&lt;table style=\"width: 50%;border: hidden; margin-left: auto; margin-right: auto\"&gt;&lt;tbody&gt;&lt;tr&gt;&lt;td style=\"width: 50%;border: hidden;\"&gt;&lt;p&gt;11: once&lt;/p&gt;&lt;p&gt;12: doce&lt;/p&gt;&lt;p&gt;13: trece&lt;/p&gt;&lt;p&gt;14: catorce&lt;/p&gt;&lt;p&gt;15: quince&lt;/p&gt;&lt;/td&gt;&lt;td style=\"width: 50%;border: hidden;\"&gt;&lt;p&gt;16: dieciséis&lt;/p&gt;&lt;p&gt;17: diecisiete&lt;/p&gt;&lt;p&gt;18: dieciocho&lt;/p&gt;&lt;p&gt;19: diecinueve&lt;/p&gt;&lt;/td&gt;&lt;/tr&gt;&lt;/tbody&gt;&lt;/table&gt;",
    "feedback": "&lt;table style=\"width: 50%;border: hidden; margin-left: auto; margin-right: auto\"&gt;&lt;tbody&gt;&lt;tr&gt;&lt;td style=\"width: 50%;border: hidden;\"&gt;&lt;p&gt;11: once&lt;/p&gt;&lt;p&gt;12: doce&lt;/p&gt;&lt;p&gt;13: trece&lt;/p&gt;&lt;p&gt;14: catorce&lt;/p&gt;&lt;p&gt;15: quince&lt;/p&gt;&lt;/td&gt;&lt;td style=\"width: 50%;border: hidden;\"&gt;&lt;p&gt;16: dieciséis&lt;/p&gt;&lt;p&gt;17: diecisiete&lt;/p&gt;&lt;p&gt;18: dieciocho&lt;/p&gt;&lt;p&gt;19: diecinueve&lt;/p&gt;&lt;/td&gt;&lt;/tr&gt;&lt;/tbody&gt;&lt;/table&gt;",
    "template": "&lt;p&gt;Hay {{response}} caballos.&lt;/p&gt;",
    "seed": {
        "parameters": [
            {
                "name": "Q1",
                "label": null,
                "min": 1,
                "max": 9,
                "step": 1
            },
            {
                "name": "Q2",
                "label": null,
                "min": 1,
                "max": 9,
                "step": 1
            },
            {
                "name": "Q3",
                "label": null,
                "min": 1,
                "max": 9,
                "step": 1
            }
        ],
        "calculated": [
            {
                "name": "T2",
                "label": "{{function}}",
                "function": "'&lt;img src=\"https://blueberry-assets.oneclick.es/M1_NyO_4a_3.svg\" width=\"80\"&gt;'.repeat({{Q1}}+10)",
                "temp": true
            },
            {
                "name": "A1",
                "label": "{{function}}",
                "function": "Lemonlib.numToWords({{Q1}}+10,'es')"
            },
            {
                "name": "A2",
                "label": "{{function}}",
                "function": "Lemonlib.numToWords({{Q2}}+10,'es')",
                "incorrect": true
            },
            {
                "name": "A3",
                "label": "{{function}}",
                "function": "Lemonlib.numToWords({{Q3}}+10,'es')",
                "incorrect": true
            }
        ],
        "uniques": true
    },
    "algorithm": {
        "name": "calculateOperation",
        "template": "Cloze with drag &amp; drop",
        "params": {
            "keyboard": "NUMERICAL"
        }
    }
}</t>
  </si>
  <si>
    <t>M1-NyO-4b</t>
  </si>
  <si>
    <t>Escribe los números del 11 al 19</t>
  </si>
  <si>
    <t>¿Cuál es el número {{T1}}?
{{A1}}*
{{A2}}
{{A3}}</t>
  </si>
  <si>
    <t>T1 = Lemonlib.numToWords({{Q1}},'es')
A1 = {{Q1}}
A2 = {{Q2}}
A3 = {{Q3}}</t>
  </si>
  <si>
    <t>{
    "id": "M1-NyO-4b-I-1",
    "stimulus": "&lt;p&gt;¿Cómo se lee el número {{T1}}?&lt;/p&gt;",
    "feedback": "&lt;table style=\"width: 50%;border: hidden;\"&gt;&lt;tbody&gt;&lt;tr&gt;&lt;td style=\"width: 50%;border: hidden;\"&gt;&lt;p&gt;11: once&lt;/p&gt;&lt;p&gt;12: doce&lt;/p&gt;&lt;p&gt;13: trece&lt;/p&gt;&lt;p&gt;14: catorce&lt;/p&gt;&lt;p&gt;15: quince&lt;/p&gt;&lt;/td&gt;&lt;td style=\"width: 50%;border: hidden;\"&gt;&lt;p&gt;16: dieciséis&lt;/p&gt;&lt;p&gt;17: diecisiete&lt;/p&gt;&lt;p&gt;18: dieciocho&lt;/p&gt;&lt;p&gt;19: diecinueve&lt;/p&gt;&lt;/td&gt;&lt;/tr&gt;&lt;/tbody&gt;&lt;/table&gt;",
    "hint": "&lt;table style=\"width: 50%;border: hidden;\"&gt;&lt;tbody&gt;&lt;tr&gt;&lt;td style=\"width: 50%;border: hidden;\"&gt;&lt;p&gt;11: once&lt;/p&gt;&lt;p&gt;12: doce&lt;/p&gt;&lt;p&gt;13: trece&lt;/p&gt;&lt;p&gt;14: catorce&lt;/p&gt;&lt;p&gt;15: quince&lt;/p&gt;&lt;/td&gt;&lt;td style=\"width: 50%;border: hidden;\"&gt;&lt;p&gt;16: dieciséis&lt;/p&gt;&lt;p&gt;17: diecisiete&lt;/p&gt;&lt;p&gt;18: dieciocho&lt;/p&gt;&lt;p&gt;19: diecinueve&lt;/p&gt;&lt;/td&gt;&lt;/tr&gt;&lt;/tbody&gt;&lt;/table&gt;",
    "seed": {
        "parameters": [
            {
                "name": "Q1",
                "label": null,
                "min": 11,
                "max": 19,
                "step": 1
            },
            {
                "name": "Q2",
                "label": null,
                "min": 11,
                "max": 19,
                "step": 1
            },
            {
                "name": "Q3",
                "label": null,
                "min": 11,
                "max": 19,
                "step": 1
            }
        ],
        "calculated": [
            {
                "name": "A1",
                "label": "{{function}}",
                "function": "{{Q1}}",
                "incorrect": false
            },
            {
                "name": "A2",
                "label": "{{function}}",
                "function": "{{Q2}}",
                "incorrect": true
            },
            {
                "name": "A3",
                "label": "{{function}}",
                "function": "{{Q3}}",
                "incorrect": true
            },
            {
                "name": "T1",
                "label": "{{function}}",
                "function": "Lemonlib.numToWords({{Q1}},'es')",
                "temp": true
            }
        ],
        "uniques": true
    },
    "algorithm": {
        "name": "trueFalse",
        "template": "Multiple choice – standard",
        "params": {
            "countCorrect": 1,
            "countIncorrect": 2,
            "showCheckIcon": false,
            "columns": 3
        }
    }
}</t>
  </si>
  <si>
    <t>¿Cuál es la opción correcta?
{{Q1}} se lee {{T1}}.*
{{Q1}} se lee {{T2}}.
{{Q1}} se lee {{T3}}.</t>
  </si>
  <si>
    <t>True or false</t>
  </si>
  <si>
    <t>{"id":"M1-NyO-4b-I-2","stimulus":"&lt;p&gt;¿Cuál es la opción correcta?&lt;/p&gt;","template":"&lt;p&gt;{{response}}&lt;/p&gt;","hint":"&lt;table style=\"width: 50%;border: hidden;\"&gt;&lt;tbody&gt;&lt;tr&gt;&lt;td style=\"width: 50%;border: hidden;\"&gt;&lt;p&gt;11: once&lt;/p&gt;&lt;p&gt;12: doce&lt;/p&gt;&lt;p&gt;13: trece&lt;/p&gt;&lt;p&gt;14: catorce&lt;/p&gt;&lt;p&gt;15: quince&lt;/p&gt;&lt;/td&gt;&lt;td style=\"width: 50%;border: hidden;\"&gt;&lt;p&gt;16: dieciséis&lt;/p&gt;&lt;p&gt;17: diecisiete&lt;/p&gt;&lt;p&gt;18: dieciocho&lt;/p&gt;&lt;p&gt;19: diecinueve&lt;/p&gt;&lt;/td&gt;&lt;/tr&gt;&lt;/tbody&gt;&lt;/table&gt;","feedback":"&lt;table style=\"width: 50%;border: hidden;\"&gt;&lt;tbody&gt;&lt;tr&gt;&lt;td style=\"width: 50%;border: hidden;\"&gt;&lt;p&gt;11: once&lt;/p&gt;&lt;p&gt;12: doce&lt;/p&gt;&lt;p&gt;13: trece&lt;/p&gt;&lt;p&gt;14: catorce&lt;/p&gt;&lt;p&gt;15: quince&lt;/p&gt;&lt;/td&gt;&lt;td style=\"width: 50%;border: hidden;\"&gt;&lt;p&gt;16: dieciséis&lt;/p&gt;&lt;p&gt;17: diecisiete&lt;/p&gt;&lt;p&gt;18: dieciocho&lt;/p&gt;&lt;p&gt;19: diecinueve&lt;/p&gt;&lt;/td&gt;&lt;/tr&gt;&lt;/tbody&gt;&lt;/table&gt;","seed":{"parameters":[{"name":"Q1","label":null,"min":11,"max":19,"step":1},{"name":"Q2","label":null,"min":11,"max":19,"step":1},{"name":"Q3","label":null,"min":11,"max":19,"step":1}],"calculated":[{"name":"T1","label":"{{function}}","function":"Lemonlib.numToWords({{Q1}},'es')","temp":true},{"name":"T2","label":"{{function}}","function":"Lemonlib.numToWords({{Q2}},'es')","temp":true},{"name":"T3","label":"{{function}}","function":"Lemonlib.numToWords({{Q3}},'es')","temp":true},{"name":"A1","label":"{{Q1}} se lee {{T1}}."},{"name":"A2","label":"{{Q1}} se lee {{T2}}.","incorrect":true},{"name":"A3","label":"{{Q1}} se lee {{T3}}.","incorrect":true}],"uniques":true},"algorithm":{"name":"trueFalse","template":"Choice matrix – inline","params":{"countCorrect":1,"countIncorrect":1,"showCheckIcon":false,"options":["Correcto","Incorrecto"]}}}</t>
  </si>
  <si>
    <t>&lt;p&gt;¿Cuántos saxofones ves aquí?&lt;/p&gt;&lt;div style=\"display:flex\"&gt;{{T1}}&lt;/div&gt;&lt;div style=\"display:flex\"&gt;{{T2}}&lt;/div&gt;</t>
  </si>
  <si>
    <t>Q1= Min = 1; Max = 9; Step = 1</t>
  </si>
  <si>
    <t>T1='&lt;img src=\"IMAGEN M1-NyO-4b-1\"&gt;'.repeat(10)
T2='&lt;img src=\"IMAGEN M1-NyO-4b-1\"&gt;'.repeat({{Q1}})
A1= {{Q1}}+10</t>
  </si>
  <si>
    <t>{"id":"M1-NyO-4b-E-1","stimulus":"&lt;p&gt;¿Cuántos saxofones ves aquí?&lt;/p&gt;&lt;div style=\"display:flex; flex-wrap: wrap;justify-content:center;&gt;{{T2}}&lt;/div&gt;","feedback":"&lt;table style=\"width: 50%;border: hidden;\"&gt;&lt;tbody&gt;&lt;tr&gt;&lt;td style=\"width: 50%;border: hidden;\"&gt;&lt;p&gt;11: once&lt;/p&gt;&lt;p&gt;12: doce&lt;/p&gt;&lt;p&gt;13: trece&lt;/p&gt;&lt;p&gt;14: catorce&lt;/p&gt;&lt;p&gt;15: quince&lt;/p&gt;&lt;/td&gt;&lt;td style=\"width: 50%;border: hidden;\"&gt;&lt;p&gt;16: dieciséis&lt;/p&gt;&lt;p&gt;17: diecisiete&lt;/p&gt;&lt;p&gt;18: dieciocho&lt;/p&gt;&lt;p&gt;19: diecinueve&lt;/p&gt;&lt;/td&gt;&lt;/tr&gt;&lt;/tbody&gt;&lt;/table&gt;","hint":"&lt;table style=\"width: 50%;border: hidden;\"&gt;&lt;tbody&gt;&lt;tr&gt;&lt;td style=\"width: 50%;border: hidden;\"&gt;&lt;p&gt;11: once&lt;/p&gt;&lt;p&gt;12: doce&lt;/p&gt;&lt;p&gt;13: trece&lt;/p&gt;&lt;p&gt;14: catorce&lt;/p&gt;&lt;p&gt;15: quince&lt;/p&gt;&lt;/td&gt;&lt;td style=\"width: 50%;border: hidden;\"&gt;&lt;p&gt;16: dieciséis&lt;/p&gt;&lt;p&gt;17: diecisiete&lt;/p&gt;&lt;p&gt;18: dieciocho&lt;/p&gt;&lt;p&gt;19: diecinueve&lt;/p&gt;&lt;/td&gt;&lt;/tr&gt;&lt;/tbody&gt;&lt;/table&gt;","template":"&lt;p&gt;{{response}}&lt;/p&gt;","seed":{"parameters":[{"name":"Q1","label":null,"min":1,"max":9,"step":1}],"calculated":[{"name":"T2","label":"{{function}}","function":"'&lt;img src=\"https://blueberry-assets.oneclick.es/M1_NyO_4b_1.svg\" width=\"90\"&gt;'.repeat({{Q1}}+11)","temp":true},{"name":"A1","label":"{{function}}","function":"{{Q1}}+10"}],"uniques":true},"algorithm":{"name":"calculateOperation","params":{"method":"equivLiteral","keyboard":"NUMERICAL"}}}</t>
  </si>
  <si>
    <t>&lt;p&gt;¿Cuántas guitarras ves aquí?&lt;/p&gt;&lt;div style=\"display:flex\"&gt;{{T1}}&lt;/div&gt;&lt;div style=\"display:flex\"&gt;{{T2}}&lt;/div&gt;</t>
  </si>
  <si>
    <t>T1='&lt;img src=\"IMAGEN M1-NyO-4b-2\"&gt;'.repeat(10)
T2='&lt;img src=\"IMAGEN M1-NyO-4b-2\"&gt;'.repeat({{Q1}})
A1= {{Q1}}+10</t>
  </si>
  <si>
    <t>{
    "id": "M1-NyO-4b-E-2",
    "stimulus": "&lt;p&gt;¿Cuántas guitarras ves aquí?&lt;/p&gt;&lt;div style=\"display:flex; flex-wrap: wrap;justify-content:center;&gt;{{T2}}&lt;/div&gt;",
    "feedback": "&lt;table style=\"width: 50%;border: hidden;\"&gt;&lt;tbody&gt;&lt;tr&gt;&lt;td style=\"width: 50%;border: hidden;\"&gt;&lt;p&gt;11: once&lt;/p&gt;&lt;p&gt;12: doce&lt;/p&gt;&lt;p&gt;13: trece&lt;/p&gt;&lt;p&gt;14: catorce&lt;/p&gt;&lt;p&gt;15: quince&lt;/p&gt;&lt;/td&gt;&lt;td style=\"width: 50%;border: hidden;\"&gt;&lt;p&gt;16: dieciséis&lt;/p&gt;&lt;p&gt;17: diecisiete&lt;/p&gt;&lt;p&gt;18: dieciocho&lt;/p&gt;&lt;p&gt;19: diecinueve&lt;/p&gt;&lt;/td&gt;&lt;/tr&gt;&lt;/tbody&gt;&lt;/table&gt;",
    "hint": "&lt;table style=\"width: 50%;border: hidden;\"&gt;&lt;tbody&gt;&lt;tr&gt;&lt;td style=\"width: 50%;border: hidden;\"&gt;&lt;p&gt;11: once&lt;/p&gt;&lt;p&gt;12: doce&lt;/p&gt;&lt;p&gt;13: trece&lt;/p&gt;&lt;p&gt;14: catorce&lt;/p&gt;&lt;p&gt;15: quince&lt;/p&gt;&lt;/td&gt;&lt;td style=\"width: 50%;border: hidden;\"&gt;&lt;p&gt;16: dieciséis&lt;/p&gt;&lt;p&gt;17: diecisiete&lt;/p&gt;&lt;p&gt;18: dieciocho&lt;/p&gt;&lt;p&gt;19: diecinueve&lt;/p&gt;&lt;/td&gt;&lt;/tr&gt;&lt;/tbody&gt;&lt;/table&gt;",
    "template": "&lt;p&gt;{{response}}&lt;/p&gt;",
    "seed": {
        "parameters": [
            {
                "name": "Q1",
                "label": null,
                "min": 1,
                "max": 9,
                "step": 1
            }
        ],
        "calculated": [
            {
                "name": "T2",
                "label": "{{function}}",
                "function": "'&lt;img src=\"https://blueberry-assets.oneclick.es/M1_NyO_4b_2.svg\" width=\"90\"&gt;'.repeat({{Q1}}+11)",
                "temp": true
            },
            {
                "name": "A1",
                "label": "{{function}}",
                "function": "{{Q1}}+10"
            }
        ],
        "uniques": true
    },
    "algorithm": {
        "name": "calculateOperation",
        "params": {
            "method": "equivLiteral",
            "keyboard": "NUMERICAL"
        }
    }
}</t>
  </si>
  <si>
    <t>&lt;p&gt;¿Cuántos tambores ves aquí?&lt;/p&gt;&lt;div style=\"display:flex\"&gt;{{T1}}&lt;/div&gt;&lt;div style=\"display:flex\"&gt;{{T2}}&lt;/div&gt;</t>
  </si>
  <si>
    <t>T1='&lt;img src=\"IMAGEN M1-NyO-4b-3\"&gt;'.repeat(10)
T2='&lt;img src=\"IMAGEN M1-NyO-4b-3\"&gt;'.repeat({{Q1}})
A1= {{Q1}}+10</t>
  </si>
  <si>
    <t>{"id":"M1-NyO-4b-E-3","stimulus":"&lt;p&gt;¿Cuántos tambores ves aquí?&lt;/p&gt;&lt;div style=\"display:flex; flex-wrap: wrap;justify-content:center;&gt;{{T2}}&lt;/div&gt;","feedback":"&lt;table style=\"width: 50%;border: hidden;\"&gt;&lt;tbody&gt;&lt;tr&gt;&lt;td style=\"width: 50%;border: hidden;\"&gt;&lt;p&gt;11: once&lt;/p&gt;&lt;p&gt;12: doce&lt;/p&gt;&lt;p&gt;13: trece&lt;/p&gt;&lt;p&gt;14: catorce&lt;/p&gt;&lt;p&gt;15: quince&lt;/p&gt;&lt;/td&gt;&lt;td style=\"width: 50%;border: hidden;\"&gt;&lt;p&gt;16: dieciséis&lt;/p&gt;&lt;p&gt;17: diecisiete&lt;/p&gt;&lt;p&gt;18: dieciocho&lt;/p&gt;&lt;p&gt;19: diecinueve&lt;/p&gt;&lt;/td&gt;&lt;/tr&gt;&lt;/tbody&gt;&lt;/table&gt;","hint":"&lt;table style=\"width: 50%;border: hidden;\"&gt;&lt;tbody&gt;&lt;tr&gt;&lt;td style=\"width: 50%;border: hidden;\"&gt;&lt;p&gt;11: once&lt;/p&gt;&lt;p&gt;12: doce&lt;/p&gt;&lt;p&gt;13: trece&lt;/p&gt;&lt;p&gt;14: catorce&lt;/p&gt;&lt;p&gt;15: quince&lt;/p&gt;&lt;/td&gt;&lt;td style=\"width: 50%;border: hidden;\"&gt;&lt;p&gt;16: dieciséis&lt;/p&gt;&lt;p&gt;17: diecisiete&lt;/p&gt;&lt;p&gt;18: dieciocho&lt;/p&gt;&lt;p&gt;19: diecinueve&lt;/p&gt;&lt;/td&gt;&lt;/tr&gt;&lt;/tbody&gt;&lt;/table&gt;","template":"&lt;p&gt;{{response}}&lt;/p&gt;","seed":{"parameters":[{"name":"Q1","label":null,"min":1,"max":9,"step":1}],"calculated":[{"name":"T2","label":"{{function}}","function":"'&lt;img src=\"https://blueberry-assets.oneclick.es/M1_NyO_4b_3.svg\" width=\"90\"&gt;'.repeat({{Q1}}+11)","temp":true},{"name":"A1","label":"{{function}}","function":"{{Q1}}+10"}],"uniques":true},"algorithm":{"name":"calculateOperation","params":{"method":"equivLiteral","keyboard":"NUMERICAL"}}}</t>
  </si>
  <si>
    <t>M1-NyO-4c</t>
  </si>
  <si>
    <t>Ordena los números del 11 al 19</t>
  </si>
  <si>
    <t>Ordena estos números de menor a mayor.</t>
  </si>
  <si>
    <t>&lt;p&gt;Estos son los números del 11 al 19:&lt;/p&gt;&lt;p&gt;11, 12, 13, 14, 15, 16, 17, 18 y 19.&lt;/p&gt;</t>
  </si>
  <si>
    <t>{"id":"M1-NyO-4c-I-1","stimulus":"&lt;p&gt;Arrastra y ordena de menor a mayor estos números.&lt;/p&gt;","template":"&lt;p style=\"text-align:center;\"&gt;{{response}} &lt; {{response}} &lt; {{response}}&lt;/p&gt;","feedback":"&lt;p&gt;Estos son los números del 11 al 19:&lt;/p&gt;&lt;p style=\"text-align:center;\"&gt;11, 12, 13, 14, 15, 16, 17, 18 y 19&lt;/p&gt;","hint":"&lt;p&gt;Estos son los números del 11 al 19:&lt;/p&gt;&lt;p style=\"text-align:center;\"&gt;11, 12, 13, 14, 15, 16, 17, 18 y 19&lt;/p&gt;","seed":{"parameters":[{"name":"Q1","label":null,"min":11,"max":19,"step":1},{"name":"Q2","label":null,"min":11,"max":19,"step":1},{"name":"Q3","label":null,"min":11,"max":19,"step":1}],"calculated":[{"name":"A1","label":"{{function}}","function":"math.min({{Q1}}, {{Q2}}, {{Q3}})"},{"name":"A2","label":"{{function}}","function":"{{Q1}}+{{Q2}}+{{Q3}}-math.min({{Q1}}, {{Q2}}, {{Q3}})-math.max({{Q1}}, {{Q2}}, {{Q3}})"},{"name":"A3","label":"{{function}}","function":"math.max({{Q1}}, {{Q2}}, {{Q3}})"}],"uniques":true},"algorithm":{"name":"calculateOperation","template":"Cloze with drag &amp; drop","params":{"keyboard":"NUMERICAL"}}}</t>
  </si>
  <si>
    <t>Arrastra estos números para ordenarlos de menor a mayor.</t>
  </si>
  <si>
    <t>Q1= Min = 11; Max = 19; Step = 1
Q2= Min = 11; Max = 19; Step = 1</t>
  </si>
  <si>
    <t>A1=math.min({{Q1}},{{Q2}})
A2=math.max({{Q1}},{{Q2}})</t>
  </si>
  <si>
    <t>{"id":"M1-NyO-4c-E-1","stimulus":"&lt;p&gt;Arrastra estos números para ordenarlos de menor a mayor.&lt;/p&gt;","feedback":"&lt;table style=\"width: 50%;border: hidden;\"&gt;&lt;tbody&gt;&lt;tr&gt;&lt;td style=\"width: 50%;border: hidden;\"&gt;&lt;p&gt;11: once&lt;/p&gt;&lt;p&gt;12: doce&lt;/p&gt;&lt;p&gt;13: trece&lt;/p&gt;&lt;p&gt;14: catorce&lt;/p&gt;&lt;p&gt;15: quince&lt;/p&gt;&lt;/td&gt;&lt;td style=\"width: 50%;border: hidden;\"&gt;&lt;p&gt;16: dieciséis&lt;/p&gt;&lt;p&gt;17: diecisiete&lt;/p&gt;&lt;p&gt;18: dieciocho&lt;/p&gt;&lt;p&gt;19: diecinueve&lt;/p&gt;&lt;/td&gt;&lt;/tr&gt;&lt;/tbody&gt;&lt;/table&gt;","hint":"&lt;table style=\"width: 50%;border: hidden;\"&gt;&lt;tbody&gt;&lt;tr&gt;&lt;td style=\"width: 50%;border: hidden;\"&gt;&lt;p&gt;11: once&lt;/p&gt;&lt;p&gt;12: doce&lt;/p&gt;&lt;p&gt;13: trece&lt;/p&gt;&lt;p&gt;14: catorce&lt;/p&gt;&lt;p&gt;15: quince&lt;/p&gt;&lt;/td&gt;&lt;td style=\"width: 50%;border: hidden;\"&gt;&lt;p&gt;16: dieciséis&lt;/p&gt;&lt;p&gt;17: diecisiete&lt;/p&gt;&lt;p&gt;18: dieciocho&lt;/p&gt;&lt;p&gt;19: diecinueve&lt;/p&gt;&lt;/td&gt;&lt;/tr&gt;&lt;/tbody&gt;&lt;/table&gt;","template":"&lt;p style=\"text-align:center;\"&gt;{{response}} &lt; {{response}}&lt;/p&gt;","seed":{"parameters":[{"name":"Q1","label":null,"min":11,"max":19,"step":1},{"name":"Q2","label":null,"min":11,"max":19,"step":1}],"calculated":[{"name":"A1","label":"{{function}}","function":"math.min({{Q1}},{{Q2}})"},{"name":"A2","label":"{{function}}","function":"math.max({{Q1}},{{Q2}})"}],"uniques":true},"algorithm":{"name":"calculateOperation","template":"Cloze with drag &amp; drop","params":{"keyboard":"NUMERICAL"}}}</t>
  </si>
  <si>
    <t>Arrastra estos números para ordenarlos de mayor a menor.</t>
  </si>
  <si>
    <t>{"id":"M1-NyO-4c-E-2","stimulus":"&lt;p&gt;Arrastra estos números para ordenarlos de mayor a menor.&lt;/p&gt;","feedback":"&lt;table style=\"width: 50%;border: hidden;\"&gt;&lt;tbody&gt;&lt;tr&gt;&lt;td style=\"width: 50%;border: hidden;\"&gt;&lt;p&gt;11: once&lt;/p&gt;&lt;p&gt;12: doce&lt;/p&gt;&lt;p&gt;13: trece&lt;/p&gt;&lt;p&gt;14: catorce&lt;/p&gt;&lt;p&gt;15: quince&lt;/p&gt;&lt;/td&gt;&lt;td style=\"width: 50%;border: hidden;\"&gt;&lt;p&gt;16: dieciséis&lt;/p&gt;&lt;p&gt;17: diecisiete&lt;/p&gt;&lt;p&gt;18: dieciocho&lt;/p&gt;&lt;p&gt;19: diecinueve&lt;/p&gt;&lt;/td&gt;&lt;/tr&gt;&lt;/tbody&gt;&lt;/table&gt;","hint":"&lt;table style=\"width: 50%;border: hidden;\"&gt;&lt;tbody&gt;&lt;tr&gt;&lt;td style=\"width: 50%;border: hidden;\"&gt;&lt;p&gt;11: once&lt;/p&gt;&lt;p&gt;12: doce&lt;/p&gt;&lt;p&gt;13: trece&lt;/p&gt;&lt;p&gt;14: catorce&lt;/p&gt;&lt;p&gt;15: quince&lt;/p&gt;&lt;/td&gt;&lt;td style=\"width: 50%;border: hidden;\"&gt;&lt;p&gt;16: dieciséis&lt;/p&gt;&lt;p&gt;17: diecisiete&lt;/p&gt;&lt;p&gt;18: dieciocho&lt;/p&gt;&lt;p&gt;19: diecinueve&lt;/p&gt;&lt;/td&gt;&lt;/tr&gt;&lt;/tbody&gt;&lt;/table&gt;","template":"&lt;p style=\"text-align:center;\"&gt;{{response}} &gt; {{response}}&lt;/p&gt;","seed":{"parameters":[{"name":"Q1","label":null,"min":11,"max":19,"step":1},{"name":"Q2","label":null,"min":11,"max":19,"step":1}],"calculated":[{"name":"A2","label":"{{function}}","function":"math.max({{Q1}},{{Q2}})"},{"name":"A1","label":"{{function}}","function":"math.min({{Q1}},{{Q2}})"}],"uniques":true},"algorithm":{"name":"calculateOperation","template":"Cloze with drag &amp; drop","params":{"keyboard":"NUMERICAL"}}}</t>
  </si>
  <si>
    <t>M1-NyO-28a</t>
  </si>
  <si>
    <t>Descompone y compone números naturales del 11 al 19</t>
  </si>
  <si>
    <t>&lt;p&gt;Selecciona si son verdaderas o falsas las siguientes afirmaciones.&lt;/p&gt;&lt;div style=\"display:flex\"&gt;{{T4}}&lt;/div&gt;
Hay 1 decena y {{T2}} unidades. *
Hay 2 decenas y {{T2}} unidades.
Hay 1 decena y {{T3}} unidades.</t>
  </si>
  <si>
    <t>Sí</t>
  </si>
  <si>
    <t xml:space="preserve">
Q2= Min = 2; Max = 9; Step = 1
Q3= Min = 12; Max = 19; Step = 1
</t>
  </si>
  <si>
    <t>T1=&lt;img src=\"M1-NyO-28a-1\" width=\"100\"&gt;'.repeat({{T4}})
T2={{Q2}}
T3={{Q3}}
T4=10+{{Q2}}</t>
  </si>
  <si>
    <t>&lt;p&gt;10 unidades = 1 decena&lt;/p&gt;</t>
  </si>
  <si>
    <t>{"id":"M1-NyO-28a-I-1","stimulus":"&lt;p&gt;Selecciona si son verdaderas o falsas las siguientes afirmaciones.&lt;/p&gt;&lt;div style=\"display:flex; flex-wrap: wrap;justify-content:center;\"&gt;{{T1}}&lt;/div&gt;","hint":"&lt;p&gt;10 unidades = 1 decena&lt;/p&gt;","feedback":"&lt;p&gt;10 unidades = 1 decena&lt;/p&gt;","seed":{"parameters":[{"name":"Q2","label":null,"min":2,"max":9,"step":1},{"name":"Q3","label":null,"min":12,"max":19,"step":1}],"calculated":[{"name":"T2","label":"{{function}}","function":"{{Q2}}","temp":true},{"name":"T3","label":"{{function}}","function":"{{Q3}}","temp":true},{"name":"T4","label":"{{function}}","function":"10+{{Q2}}","temp":true},{"name":"T1","label":"{{function}}","function":"'&lt;img src=\"https://blueberry-assets.oneclick.es/M1_NyO_28a_1.svg\" width=\"90\"&gt;'.repeat({{T4}})","temp":true},{"name":"A1","label":"Hay 1 decena y {{T2}} unidades."},{"name":"A2","label":"Hay 2 decenas y {{T2}} unidades.","incorrect":true},{"name":"A3","label":"Hay 1 decena y {{T3}} unidades.","incorrect":true}],"uniques":true},"algorithm":{"name":"trueFalse","template":"Choice matrix – inline","params":{"countCorrect":1,"countIncorrect":1,"showCheckIcon":false,"options":["Verdadero","Falso"]}}}</t>
  </si>
  <si>
    <t>Total</t>
  </si>
  <si>
    <t>&lt;p&gt;Completa la frase.&lt;/p&gt;&lt;div style=\"display:flex\"&gt;{{T2}}&lt;/div&gt;</t>
  </si>
  <si>
    <t>Hay {{A1}} decena y {{A2}} unidades.</t>
  </si>
  <si>
    <t>Q1= Min = 2; Max =9; Step = 1</t>
  </si>
  <si>
    <t>T1= 10+{{Q1}}
T2= &lt;img src=\"M1-NyO-28a-1\" width=\"100\"&gt;'.repeat({{T2}})
A1= 1
A2= {{Q1}}
(Distractor)
A3= {{Q1}}+1</t>
  </si>
  <si>
    <t>{"id":"M1-NyO-28a-I-2","stimulus":"&lt;p&gt;Completa la frase.&lt;/p&gt;&lt;div style=\"display:flex; flex-wrap: wrap;justify-content:center;\"&gt;{{T2}}&lt;/div&gt;","feedback":"&lt;p&gt;10 unidades = 1 decena&lt;/p&gt;","hint":"&lt;p&gt;10 unidades = 1 decena&lt;/p&gt;","template":"&lt;p&gt;Hay {{response}} decena y {{response}} unidades.&lt;/p&gt;","seed":{"parameters":[{"name":"Q1","label":null,"min":2,"max":9,"step":1},{"name":"Q2","label":null,"list":[-1,1]}],"calculated":[{"name":"T1","label":"{{function}}","function":"10+{{Q1}}","temp":true},{"name":"T2","label":"{{function}}","function":"'&lt;img src=\"https://blueberry-assets.oneclick.es/M1_NyO_28a_1.svg\" width=\"100\"&gt;'.repeat({{T1}})","temp":true},{"name":"A1","label":"{{function}}","function":"1"},{"name":"A2","label":"{{function}}","function":"{{Q1}}"},{"name":"A3","label":"{{function}}","function":"{{Q1}}+{{Q2}}","incorrect":true}],"uniques":true},"algorithm":{"name":"calculateOperation","template":"Cloze with drag &amp; drop","params":{"keyboard":"NUMERICAL"}}}</t>
  </si>
  <si>
    <t>¿Cuántas decenas y unidades son el número {{T1}}?</t>
  </si>
  <si>
    <t>Son {{A1}} decena y {{A2}} unidades.</t>
  </si>
  <si>
    <t>Q1= Min = 2; Max = 9; Step = 1</t>
  </si>
  <si>
    <t>T1= 10+{{Q1}}
A1= 1
A2= {{Q1}}</t>
  </si>
  <si>
    <t>{"id":"M1-NyO-28a-E-1","stimulus":"&lt;p&gt;¿Cuántas decenas y unidades son el número {{T1}}?&lt;/p&gt;","feedback":"&lt;p&gt;10 unidades = 1 decena&lt;/p&gt;","hint":"&lt;p&gt;10 unidades = 1 decena&lt;/p&gt;","template":"Son {{response}} decena y {{response}} unidades.","seed":{"parameters":[{"name":"Q1","label":null,"min":2,"max":9,"step":1}],"calculated":[{"name":"T1","label":"{{function}}","function":"10+{{Q1}}","temp":true},{"name":"A1","label":"{{function}}","function":"1"},{"name":"A2","label":"{{function}}","function":"{{Q1}}"}],"uniques":true},"algorithm":{"name":"calculateOperation","params":{"method":"equivLiteral","keyboard":"NUMERICAL"}}}</t>
  </si>
  <si>
    <t>¿Qué número es 1 decena y {{Q1}} unidades?</t>
  </si>
  <si>
    <t>El número es {{A1}}.</t>
  </si>
  <si>
    <t>A1= 10+{{Q1}}</t>
  </si>
  <si>
    <t>{"id":"M1-NyO-28a-E-2","stimulus":"&lt;p&gt;¿Qué número es 1 decena y {{Q1}} unidades?&lt;/p&gt;","feedback":"&lt;p&gt;10 unidades = 1 decena&lt;/p&gt;","hint":"&lt;p&gt;10 unidades = 1 decena&lt;/p&gt;","template":"El número es {{response}}.","seed":{"parameters":[{"name":"Q1","label":null,"min":2,"max":9,"step":1}],"calculated":[{"name":"A1","label":"{{function}}","function":"10+{{Q1}}"}],"uniques":true},"algorithm":{"name":"calculateOperation","params":{"method":"equivLiteral","keyboard":"NUMERICAL"}}}</t>
  </si>
  <si>
    <t>M1-NyO-5a</t>
  </si>
  <si>
    <t>Lee los números del 20 al 29</t>
  </si>
  <si>
    <t>&lt;p&gt;¿Cuántas naranjas hay?&lt;/p&gt;&lt;div style=\"display:flex\"&gt;{{T1}}&lt;/div&gt;&lt;div style=\"display:flex\"&gt;{{T1}}&lt;/div&gt;&lt;div style=\"display:flex\"&gt;{{T2}}&lt;/div&gt;
Hay {{A1}}.*
Hay {{A2}}.
Hay {{A3}}.</t>
  </si>
  <si>
    <t>Q1-Q3= Min = 1; Max = 9; Step = 1</t>
  </si>
  <si>
    <t>T1='&lt;img src=\"IMAGEN M1-NyO-5a-1\"&gt;'.repeat(10)
T2='&lt;img src=\"IMAGEN M1-NyO-5a-1\"&gt;'.repeat({{Q1}})
A1=Lemonlib.numToWords({{Q1}}+20,'es')
A2=Lemonlib.numToWords({{Q2}}+20,'es')
A3=Lemonlib.numToWords({{Q3}}+20,'es')</t>
  </si>
  <si>
    <t>&lt;table style=\"width: 50%;border: hidden;\"&gt;&lt;tbody&gt;&lt;tr&gt;&lt;td style=\"width: 50%;border: hidden;\"&gt;&lt;p&gt;21: veintiuno&lt;\/p&gt;&lt;p&gt;22: veintidós&lt;\/p&gt;&lt;p&gt;23: veintitrés&lt;\/p&gt;&lt;p&gt;24: veinticuatro&lt;\/p&gt;&lt;p&gt;25: veinticinco&lt;\/p&gt;&lt;\/td&gt;&lt;td style=\"width: 50%;border: hidden;\"&gt;&lt;p&gt;26: veintiséis&lt;\/p&gt;&lt;p&gt;27: veintisiete&lt;\/p&gt;&lt;p&gt;28: veintiocho&lt;\/p&gt;&lt;p&gt;29: veintinueve&lt;\/p&gt;&lt;\/td&gt;&lt;\/tr&gt;&lt;\/tbody&gt;&lt;\/table&gt;</t>
  </si>
  <si>
    <t>{
    "id": "M1-NyO-5a-I-1",
    "stimulus": "&lt;p&gt;¿Cuántas naranjas hay?&lt;/p&gt;&lt;div style=\"display:flex; flex-wrap: wrap;justify-content:center;\"&gt;{{T2}}&lt;/div&gt;",
    "hint": "&lt;table style=\"width: 50%;border: hidden;\"&gt;&lt;tbody&gt;&lt;tr&gt;&lt;td style=\"width: 50%;border: hidden;\"&gt;&lt;p&gt;21: veintiuno&lt;/p&gt;&lt;p&gt;22: veintidós&lt;/p&gt;&lt;p&gt;23: veintitrés&lt;/p&gt;&lt;p&gt;24: veinticuatro&lt;/p&gt;&lt;p&gt;25: veinticinco&lt;/p&gt;&lt;/td&gt;&lt;td style=\"width: 50%;border: hidden;\"&gt;&lt;p&gt;26: veintiséis&lt;/p&gt;&lt;p&gt;27: veintisiete&lt;/p&gt;&lt;p&gt;28: veintiocho&lt;/p&gt;&lt;p&gt;29: veintinueve&lt;/p&gt;&lt;/td&gt;&lt;/tr&gt;&lt;/tbody&gt;&lt;/table&gt;",
    "feedback": "&lt;table style=\"width: 50%;border: hidden;\"&gt;&lt;tbody&gt;&lt;tr&gt;&lt;td style=\"width: 50%;border: hidden;\"&gt;&lt;p&gt;21: veintiuno&lt;/p&gt;&lt;p&gt;22: veintidós&lt;/p&gt;&lt;p&gt;23: veintitrés&lt;/p&gt;&lt;p&gt;24: veinticuatro&lt;/p&gt;&lt;p&gt;25: veinticinco&lt;/p&gt;&lt;/td&gt;&lt;td style=\"width: 50%;border: hidden;\"&gt;&lt;p&gt;26: veintiséis&lt;/p&gt;&lt;p&gt;27: veintisiete&lt;/p&gt;&lt;p&gt;28: veintiocho&lt;/p&gt;&lt;p&gt;29: veintinueve&lt;/p&gt;&lt;/td&gt;&lt;/tr&gt;&lt;/tbody&gt;&lt;/table&gt;",
    "seed": {
        "parameters": [
            {
                "name": "Q1",
                "label": null,
                "list": [
                    1,
                    2,
                    3,
                    4,
                    5,
                    6,
                    7,
                    8,
                    9
                ]
            },
            {
                "name": "Q2",
                "label": null,
                "list": [
                    1,
                    2,
                    3,
                    4,
                    5,
                    6,
                    7,
                    8,
                    9
                ]
            },
            {
                "name": "Q3",
                "label": null,
                "list": [
                    1,
                    2,
                    3,
                    4,
                    5,
                    6,
                    7,
                    8,
                    9
                ]
            }
        ],
        "calculated": [
            {
                "name": "T2",
                "label": "{{function}}",
                "function": "'&lt;img src=\"https://blueberry-assets.oneclick.es/M1_NyO_5a_1.svg\" width=\"90\"&gt;'.repeat({{Q1}}+20)",
                "temp": true
            },
            {
                "name": "A1",
                "label": "Hay {{function}}.",
                "function": "Lemonlib.numToWords({{Q1}}+20,'es','female')"
            },
            {
                "name": "A2",
                "label": "Hay {{function}}.",
                "function": "Lemonlib.numToWords({{Q2}}+20,'es','female')",
                "incorrect": true
            },
            {
                "name": "A3",
                "label": "Hay {{function}}.",
                "function": "Lemonlib.numToWords({{Q3}}+20,'es','female')",
                "incorrect": true
            }
        ],
        "uniques": true
    },
    "algorithm": {
        "name": "trueFalse",
        "template": "Multiple choice – standard",
        "params": {
            "countCorrect": 1,
            "countIncorrect": 2,
            "showCheckIcon": false,
            "columns": 3
        }
    }
}</t>
  </si>
  <si>
    <t>&lt;p&gt;¿Cuántas peras hay?&lt;/p&gt;&lt;div style=\"display:flex\"&gt;{{T1}}&lt;/div&gt;&lt;div style=\"display:flex\"&gt;{{T1}}&lt;/div&gt;&lt;div style=\"display:flex\"&gt;{{T2}}&lt;/div&gt;
Hay {{A1}}.*
Hay {{A2}}.
Hay {{A3}}.</t>
  </si>
  <si>
    <t>T1='&lt;img src=\"IMAGEN M1-NyO-5a-2\"&gt;'.repeat(10)
T2='&lt;img src=\"IMAGEN M1-NyO-5a-2\"&gt;'.repeat({{Q1}})
T2=Lemonlib.numToWords({{Q1}}+20,'es')
T3=Lemonlib.numToWords({{Q2}}+20,'es')
T4=Lemonlib.numToWords({{Q3}}+20,'es')</t>
  </si>
  <si>
    <t>{
    "id": "M1-NyO-5a-I-2",
    "stimulus": "&lt;p&gt;¿Cuántas peras hay?&lt;/p&gt;&lt;div style=\"display:flex; flex-wrap: wrap;justify-content:center;\"&gt;{{T2}}&lt;/div&gt;",
    "hint": "&lt;table style=\"width: 50%;border: hidden;\"&gt;&lt;tbody&gt;&lt;tr&gt;&lt;td style=\"width: 50%;border: hidden;\"&gt;&lt;p&gt;21: veintiuno&lt;/p&gt;&lt;p&gt;22: veintidós&lt;/p&gt;&lt;p&gt;23: veintitrés&lt;/p&gt;&lt;p&gt;24: veinticuatro&lt;/p&gt;&lt;p&gt;25: veinticinco&lt;/p&gt;&lt;/td&gt;&lt;td style=\"width: 50%;border: hidden;\"&gt;&lt;p&gt;26: veintiséis&lt;/p&gt;&lt;p&gt;27: veintisiete&lt;/p&gt;&lt;p&gt;28: veintiocho&lt;/p&gt;&lt;p&gt;29: veintinueve&lt;/p&gt;&lt;/td&gt;&lt;/tr&gt;&lt;/tbody&gt;&lt;/table&gt;",
    "feedback": "&lt;table style=\"width: 50%;border: hidden;\"&gt;&lt;tbody&gt;&lt;tr&gt;&lt;td style=\"width: 50%;border: hidden;\"&gt;&lt;p&gt;21: veintiuno&lt;/p&gt;&lt;p&gt;22: veintidós&lt;/p&gt;&lt;p&gt;23: veintitrés&lt;/p&gt;&lt;p&gt;24: veinticuatro&lt;/p&gt;&lt;p&gt;25: veinticinco&lt;/p&gt;&lt;/td&gt;&lt;td style=\"width: 50%;border: hidden;\"&gt;&lt;p&gt;26: veintiséis&lt;/p&gt;&lt;p&gt;27: veintisiete&lt;/p&gt;&lt;p&gt;28: veintiocho&lt;/p&gt;&lt;p&gt;29: veintinueve&lt;/p&gt;&lt;/td&gt;&lt;/tr&gt;&lt;/tbody&gt;&lt;/table&gt;",
    "seed": {
        "parameters": [
            {
                "name": "Q1",
                "label": null,
                "list": [
                    1,
                    2,
                    3,
                    4,
                    5,
                    6,
                    7,
                    8,
                    9
                ]
            },
            {
                "name": "Q2",
                "label": null,
                "list": [
                    1,
                    2,
                    3,
                    4,
                    5,
                    6,
                    7,
                    8,
                    9
                ]
            },
            {
                "name": "Q3",
                "label": null,
                "list": [
                    1,
                    2,
                    3,
                    4,
                    5,
                    6,
                    7,
                    8,
                    9
                ]
            }
        ],
        "calculated": [
            {
                "name": "T2",
                "label": "{{function}}",
                "function": "'&lt;img src=\"https://blueberry-assets.oneclick.es/M1_NyO_5a_2.svg\" width=\"90\"&gt;'.repeat({{Q1}}+20)",
                "temp": true
            },
            {
                "name": "A1",
                "label": "Hay {{function}}.",
                "function": "Lemonlib.numToWords({{Q1}}+20,'es','female')"
            },
            {
                "name": "A2",
                "label": "Hay {{function}}.",
                "function": "Lemonlib.numToWords({{Q2}}+20,'es','female')",
                "incorrect": true
            },
            {
                "name": "A3",
                "label": "Hay {{function}}.",
                "function": "Lemonlib.numToWords({{Q3}}+20,'es','female')",
                "incorrect": true
            }
        ],
        "uniques": true
    },
    "algorithm": {
        "name": "trueFalse",
        "template": "Multiple choice – standard",
        "params": {
            "countCorrect": 1,
            "countIncorrect": 2,
            "showCheckIcon": false,
            "columns": 3
        }
    }
}</t>
  </si>
  <si>
    <t>Lee los números del 20 al 30</t>
  </si>
  <si>
    <t>&lt;p&gt;¿Cuántas manzanas hay?&lt;/p&gt;&lt;div style=\"display:flex\"&gt;{{T1}}&lt;/div&gt;&lt;div style=\"display:flex\"&gt;{{T1}}&lt;/div&gt;&lt;div style=\"display:flex\"&gt;{{T2}}&lt;/div&gt;
Hay {{T2}}.*
Hay {{T3}}.
Hay {{T4}}.</t>
  </si>
  <si>
    <t>T1='&lt;img src=\"IMAGEN M1-NyO-5a-3\"&gt;'.repeat(10)
T2='&lt;img src=\"IMAGEN M1-NyO-5a-3\"&gt;'.repeat({{Q1}})
T2=Lemonlib.numToWords({{Q1}}+20,'es')
T3=Lemonlib.numToWords({{Q2}}+20,'es')
T4=Lemonlib.numToWords({{Q3}}+20,'es')</t>
  </si>
  <si>
    <t>{
    "id": "M1-NyO-5a-I-3",
    "stimulus": "&lt;p&gt;¿Cuántas manzanas hay?&lt;/p&gt;&lt;div style=\"display:flex; flex-wrap: wrap;justify-content:center;\"&gt;{{T2}}&lt;/div&gt;",
    "hint": "&lt;table style=\"width: 50%;border: hidden;\"&gt;&lt;tbody&gt;&lt;tr&gt;&lt;td style=\"width: 50%;border: hidden;\"&gt;&lt;p&gt;21: veintiuno&lt;/p&gt;&lt;p&gt;22: veintidós&lt;/p&gt;&lt;p&gt;23: veintitrés&lt;/p&gt;&lt;p&gt;24: veinticuatro&lt;/p&gt;&lt;p&gt;25: veinticinco&lt;/p&gt;&lt;/td&gt;&lt;td style=\"width: 50%;border: hidden;\"&gt;&lt;p&gt;26: veintiséis&lt;/p&gt;&lt;p&gt;27: veintisiete&lt;/p&gt;&lt;p&gt;28: veintiocho&lt;/p&gt;&lt;p&gt;29: veintinueve&lt;/p&gt;&lt;/td&gt;&lt;/tr&gt;&lt;/tbody&gt;&lt;/table&gt;",
    "feedback": "&lt;table style=\"width: 50%;border: hidden;\"&gt;&lt;tbody&gt;&lt;tr&gt;&lt;td style=\"width: 50%;border: hidden;\"&gt;&lt;p&gt;21: veintiuno&lt;/p&gt;&lt;p&gt;22: veintidós&lt;/p&gt;&lt;p&gt;23: veintitrés&lt;/p&gt;&lt;p&gt;24: veinticuatro&lt;/p&gt;&lt;p&gt;25: veinticinco&lt;/p&gt;&lt;/td&gt;&lt;td style=\"width: 50%;border: hidden;\"&gt;&lt;p&gt;26: veintiséis&lt;/p&gt;&lt;p&gt;27: veintisiete&lt;/p&gt;&lt;p&gt;28: veintiocho&lt;/p&gt;&lt;p&gt;29: veintinueve&lt;/p&gt;&lt;/td&gt;&lt;/tr&gt;&lt;/tbody&gt;&lt;/table&gt;",
    "seed": {
        "parameters": [
            {
                "name": "Q1",
                "label": null,
                "list": [
                    1,
                    2,
                    3,
                    4,
                    5,
                    6,
                    7,
                    8,
                    9
                ]
            },
            {
                "name": "Q2",
                "label": null,
                "list": [
                    1,
                    2,
                    3,
                    4,
                    5,
                    6,
                    7,
                    8,
                    9
                ]
            },
            {
                "name": "Q3",
                "label": null,
                "list": [
                    1,
                    2,
                    3,
                    4,
                    5,
                    6,
                    7,
                    8,
                    9
                ]
            }
        ],
        "calculated": [
            {
                "name": "T2",
                "label": "{{function}}",
                "function": "'&lt;img src=\"https://blueberry-assets.oneclick.es/M1_NyO_5a_3.svg\" width=\"90\"&gt;'.repeat({{Q1}}+20)",
                "temp": true
            },
            {
                "name": "A1",
                "label": "Hay {{function}}.",
                "function": "Lemonlib.numToWords({{Q1}}+20,'es','female')"
            },
            {
                "name": "A2",
                "label": "Hay {{function}}.",
                "function": "Lemonlib.numToWords({{Q2}}+20,'es','female')",
                "incorrect": true
            },
            {
                "name": "A3",
                "label": "Hay {{function}}.",
                "function": "Lemonlib.numToWords({{Q3}}+20,'es','female')",
                "incorrect": true
            }
        ],
        "uniques": true
    },
    "algorithm": {
        "name": "trueFalse",
        "template": "Multiple choice – standard",
        "params": {
            "countCorrect": 1,
            "countIncorrect": 2,
            "showCheckIcon": false,
            "columns": 3
        }
    }
}</t>
  </si>
  <si>
    <t>&lt;p&gt;Arrastra el número de huevos que hay aquí.&lt;/p&gt;&lt;div style=\"display:flex\"&gt;{{T1}}&lt;/div&gt;&lt;div style=\"display:flex\"&gt;{{T1}}&lt;/div&gt;&lt;div style=\"display:flex\"&gt;{{T2}}&lt;/div&gt;</t>
  </si>
  <si>
    <t>T1='&lt;img src=\"IMAGEN M1-NyO-5a-4\"&gt;'.repeat(10)
T2='&lt;img src=\"IMAGEN M1-NyO-5a-4\"&gt;'.repeat({{Q1}})
A1=Lemonlib.numToWords({{Q1}}+20,'es')
A2=Lemonlib.numToWords({{Q2}}+20,'es')
A3=Lemonlib.numToWords({{Q3}}+20,'es')</t>
  </si>
  <si>
    <t>{"id":"M1-NyO-5a-E-1","stimulus":"&lt;p&gt;Arrastra el número de huevos que hay aquí.&lt;/p&gt;&lt;div style=\"display:flex; flex-wrap: wrap;justify-content:center;\"&gt;{{T2}}&lt;/div&gt;","feedback":"&lt;table style=\"width: 50%;border: hidden;\"&gt;&lt;tbody&gt;&lt;tr&gt;&lt;td style=\"width: 50%;border: hidden;\"&gt;&lt;p&gt;21: veintiuno&lt;/p&gt;&lt;p&gt;22: veintidós&lt;/p&gt;&lt;p&gt;23: veintitrés&lt;/p&gt;&lt;p&gt;24: veinticuatro&lt;/p&gt;&lt;p&gt;25: veinticinco&lt;/p&gt;&lt;/td&gt;&lt;td style=\"width: 50%;border: hidden;\"&gt;&lt;p&gt;26: veintiséis&lt;/p&gt;&lt;p&gt;27: veintisiete&lt;/p&gt;&lt;p&gt;28: veintiocho&lt;/p&gt;&lt;p&gt;29: veintinueve&lt;/p&gt;&lt;/td&gt;&lt;/tr&gt;&lt;/tbody&gt;&lt;/table&gt;","hint":"&lt;table style=\"width: 50%;border: hidden;\"&gt;&lt;tbody&gt;&lt;tr&gt;&lt;td style=\"width: 50%;border: hidden;\"&gt;&lt;p&gt;21: veintiuno&lt;/p&gt;&lt;p&gt;22: veintidós&lt;/p&gt;&lt;p&gt;23: veintitrés&lt;/p&gt;&lt;p&gt;24: veinticuatro&lt;/p&gt;&lt;p&gt;25: veinticinco&lt;/p&gt;&lt;/td&gt;&lt;td style=\"width: 50%;border: hidden;\"&gt;&lt;p&gt;26: veintiséis&lt;/p&gt;&lt;p&gt;27: veintisiete&lt;/p&gt;&lt;p&gt;28: veintiocho&lt;/p&gt;&lt;p&gt;29: veintinueve&lt;/p&gt;&lt;/td&gt;&lt;/tr&gt;&lt;/tbody&gt;&lt;/table&gt;","template":"&lt;p&gt;Hay {{response}} huevos,&lt;/p&gt;","seed":{"parameters":[{"name":"Q1","label":null,"min":1,"max":9,"step":1},{"name":"Q2","label":null,"min":1,"max":9,"step":1},{"name":"Q3","label":null,"min":1,"max":9,"step":1}],"calculated":[{"name":"T2","label":"{{function}}","function":"'&lt;img src=\"https://blueberry-assets.oneclick.es/M1_NyO_5a_4.svg\" width=\"90\"&gt;'.repeat({{Q1}}+20)","temp":true},{"name":"A1","label":"{{function}}","function":"Lemonlib.numToWords({{Q1}}+20,'es')"},{"name":"A2","label":"{{function}}","function":"Lemonlib.numToWords({{Q2}}+20,'es')","incorrect":true},{"name":"A3","label":"{{function}}","function":"Lemonlib.numToWords({{Q3}}+20,'es')","incorrect":true}],"uniques":true},"algorithm":{"name":"calculateOperation","template":"Cloze with drag &amp; drop","params":{"keyboard":"NUMERICAL"}}}</t>
  </si>
  <si>
    <t>&lt;p&gt;Arrastra el número de setas que hay aquí.&lt;/p&gt;&lt;div style=\"display:flex\"&gt;{{T1}}&lt;/div&gt;&lt;div style=\"display:flex\"&gt;{{T1}}&lt;/div&gt;&lt;div style=\"display:flex\"&gt;{{T2}}&lt;/div&gt;</t>
  </si>
  <si>
    <t>T1='&lt;img src=\"IMAGEN M1-NyO-5a-5\"&gt;'.repeat(10)
T2='&lt;img src=\"IMAGEN M1-NyO-5a-5\"&gt;'.repeat({{Q1}})
A1=Lemonlib.numToWords({{Q1}}+20,'es')
A2=Lemonlib.numToWords({{Q2}}+20,'es')
A3=Lemonlib.numToWords({{Q3}}+20,'es')</t>
  </si>
  <si>
    <t>{"id":"M1-NyO-5a-E-2","stimulus":"&lt;p&gt;Arrastra el número de setas que hay aquí.&lt;/p&gt;&lt;div style=\"display:flex; flex-wrap: wrap;justify-content:center;\"&gt;{{T2}}&lt;/div&gt;","feedback":"&lt;table style=\"width: 50%;border: hidden;\"&gt;&lt;tbody&gt;&lt;tr&gt;&lt;td style=\"width: 50%;border: hidden;\"&gt;&lt;p&gt;21: veintiuno&lt;/p&gt;&lt;p&gt;22: veintidós&lt;/p&gt;&lt;p&gt;23: veintitrés&lt;/p&gt;&lt;p&gt;24: veinticuatro&lt;/p&gt;&lt;p&gt;25: veinticinco&lt;/p&gt;&lt;/td&gt;&lt;td style=\"width: 50%;border: hidden;\"&gt;&lt;p&gt;26: veintiséis&lt;/p&gt;&lt;p&gt;27: veintisiete&lt;/p&gt;&lt;p&gt;28: veintiocho&lt;/p&gt;&lt;p&gt;29: veintinueve&lt;/p&gt;&lt;/td&gt;&lt;/tr&gt;&lt;/tbody&gt;&lt;/table&gt;","hint":"&lt;table style=\"width: 50%;border: hidden;\"&gt;&lt;tbody&gt;&lt;tr&gt;&lt;td style=\"width: 50%;border: hidden;\"&gt;&lt;p&gt;21: veintiuno&lt;/p&gt;&lt;p&gt;22: veintidós&lt;/p&gt;&lt;p&gt;23: veintitrés&lt;/p&gt;&lt;p&gt;24: veinticuatro&lt;/p&gt;&lt;p&gt;25: veinticinco&lt;/p&gt;&lt;/td&gt;&lt;td style=\"width: 50%;border: hidden;\"&gt;&lt;p&gt;26: veintiséis&lt;/p&gt;&lt;p&gt;27: veintisiete&lt;/p&gt;&lt;p&gt;28: veintiocho&lt;/p&gt;&lt;p&gt;29: veintinueve&lt;/p&gt;&lt;/td&gt;&lt;/tr&gt;&lt;/tbody&gt;&lt;/table&gt;","template":"&lt;p&gt;Hay {{response}} setas.&lt;/p&gt;","seed":{"parameters":[{"name":"Q1","label":null,"min":1,"max":9,"step":1},{"name":"Q2","label":null,"min":1,"max":9,"step":1},{"name":"Q3","label":null,"min":1,"max":9,"step":1}],"calculated":[{"name":"T2","label":"{{function}}","function":"'&lt;img src=\"https://blueberry-assets.oneclick.es/M1_NyO_5a_5.svg\" width=\"90\"&gt;'.repeat({{Q1}}+20)","temp":true},{"name":"A1","label":"{{function}}","function":"Lemonlib.numToWords({{Q1}}+20,'es', 'female')"},{"name":"A2","label":"{{function}}","function":"Lemonlib.numToWords({{Q2}}+20,'es', 'female')","incorrect":true},{"name":"A3","label":"{{function}}","function":"Lemonlib.numToWords({{Q3}}+20,'es', 'female')","incorrect":true}],"uniques":true},"algorithm":{"name":"calculateOperation","template":"Cloze with drag &amp; drop","params":{"keyboard":"NUMERICAL"}}}</t>
  </si>
  <si>
    <t>&lt;p&gt;Arrastra el número de tomates que hay aquí.&lt;/p&gt;&lt;div style=\"display:flex\"&gt;{{T1}}&lt;/div&gt;&lt;div style=\"display:flex\"&gt;{{T1}}&lt;/div&gt;&lt;div style=\"display:flex\"&gt;{{T2}}&lt;/div&gt;</t>
  </si>
  <si>
    <t>T1='&lt;img src=\"IMAGEN M1-NyO-5a-6\"&gt;'.repeat(10)
T2='&lt;img src=\"IMAGEN M1-NyO-5a-6\"&gt;'.repeat({{Q1}})
A1=Lemonlib.numToWords({{Q1}}+20,'es')
A2=Lemonlib.numToWords({{Q2}}+20,'es')
A3=Lemonlib.numToWords({{Q3}}+20,'es')</t>
  </si>
  <si>
    <t>{"id":"M1-NyO-5a-E-3","stimulus":"&lt;p&gt;Arrastra el número de tomates que hay aquí.&lt;/p&gt;&lt;div style=\"display:flex; flex-wrap: wrap;justify-content:center;\"&gt;{{T2}}&lt;/div&gt;","feedback":"&lt;table style=\"width: 50%;border: hidden;\"&gt;&lt;tbody&gt;&lt;tr&gt;&lt;td style=\"width: 50%;border: hidden;\"&gt;&lt;p&gt;21: veintiuno&lt;/p&gt;&lt;p&gt;22: veintidós&lt;/p&gt;&lt;p&gt;23: veintitrés&lt;/p&gt;&lt;p&gt;24: veinticuatro&lt;/p&gt;&lt;p&gt;25: veinticinco&lt;/p&gt;&lt;/td&gt;&lt;td style=\"width: 50%;border: hidden;\"&gt;&lt;p&gt;26: veintiséis&lt;/p&gt;&lt;p&gt;27: veintisiete&lt;/p&gt;&lt;p&gt;28: veintiocho&lt;/p&gt;&lt;p&gt;29: veintinueve&lt;/p&gt;&lt;/td&gt;&lt;/tr&gt;&lt;/tbody&gt;&lt;/table&gt;","hint":"&lt;table style=\"width: 50%;border: hidden;\"&gt;&lt;tbody&gt;&lt;tr&gt;&lt;td style=\"width: 50%;border: hidden;\"&gt;&lt;p&gt;21: veintiuno&lt;/p&gt;&lt;p&gt;22: veintidós&lt;/p&gt;&lt;p&gt;23: veintitrés&lt;/p&gt;&lt;p&gt;24: veinticuatro&lt;/p&gt;&lt;p&gt;25: veinticinco&lt;/p&gt;&lt;/td&gt;&lt;td style=\"width: 50%;border: hidden;\"&gt;&lt;p&gt;26: veintiséis&lt;/p&gt;&lt;p&gt;27: veintisiete&lt;/p&gt;&lt;p&gt;28: veintiocho&lt;/p&gt;&lt;p&gt;29: veintinueve&lt;/p&gt;&lt;/td&gt;&lt;/tr&gt;&lt;/tbody&gt;&lt;/table&gt;","template":"&lt;p&gt;Hay {{response}} tomates.&lt;/p&gt;","seed":{"parameters":[{"name":"Q1","label":null,"min":1,"max":9,"step":1},{"name":"Q2","label":null,"min":1,"max":9,"step":1},{"name":"Q3","label":null,"min":1,"max":9,"step":1}],"calculated":[{"name":"T2","label":"{{function}}","function":"'&lt;img src=\"https://blueberry-assets.oneclick.es/M1_NyO_5a_6.svg\" width=\"90\"&gt;'.repeat({{Q1}}+20)","temp":true},{"name":"A1","label":"{{function}}","function":"Lemonlib.numToWords({{Q1}}+20,'es')"},{"name":"A2","label":"{{function}}","function":"Lemonlib.numToWords({{Q2}}+20,'es')","incorrect":true},{"name":"A3","label":"{{function}}","function":"Lemonlib.numToWords({{Q3}}+20,'es')","incorrect":true}],"uniques":true},"algorithm":{"name":"calculateOperation","template":"Cloze with drag &amp; drop","params":{"keyboard":"NUMERICAL"}}}</t>
  </si>
  <si>
    <t>M1-NyO-5b</t>
  </si>
  <si>
    <t>Escribe los números del 20 al 29</t>
  </si>
  <si>
    <t>Une con líneas los siguientes números.
{{Q1}} - {{T1}}
{{Q2}} - {{T2}}
{{Q3}} - {{T3}}</t>
  </si>
  <si>
    <t>Q1-Q3= Min = 20; Max = 29; Step = 1</t>
  </si>
  <si>
    <t xml:space="preserve">T1=Lemonlib.numToWords({{Q1}},'es')
T2=Lemonlib.numToWords({{Q2}},'es')
T3=Lemonlib.numToWords({{Q3}},'es')
</t>
  </si>
  <si>
    <t>{"id":"M1-NyO-5b-I-1","stimulus":"&lt;p&gt;Arrastra la forma escrita de cada número a su lugar correspondiente.&lt;/p&gt;","feedback":"&lt;table style=\"width: 70%;border: hidden;\"&gt;&lt;tbody&gt;&lt;tr&gt;&lt;td style=\"width: 70%;border: hidden;\"&gt;&lt;p&gt;21: veintiuno&lt;/p&gt;&lt;p&gt;22: veintidós&lt;/p&gt;&lt;p&gt;23: veintitrés&lt;/p&gt;&lt;p&gt;24: veinticuatro&lt;/p&gt;&lt;p&gt;25: veinticinco&lt;/p&gt;&lt;/td&gt;&lt;td style=\"width: 70%;border: hidden;\"&gt;&lt;p&gt;26: veintiséis&lt;/p&gt;&lt;p&gt;27: veintisiete&lt;/p&gt;&lt;p&gt;28: veintiocho&lt;/p&gt;&lt;p&gt;29: veintinueve&lt;/p&gt;&lt;/td&gt;&lt;/tr&gt;&lt;/tbody&gt;&lt;/table&gt;","hint":"&lt;table style=\"width: 70%;border: hidden;\"&gt;&lt;tbody&gt;&lt;tr&gt;&lt;td style=\"width: 70%;border: hidden;\"&gt;&lt;p&gt;21: veintiuno&lt;/p&gt;&lt;p&gt;22: veintidós&lt;/p&gt;&lt;p&gt;23: veintitrés&lt;/p&gt;&lt;p&gt;24: veinticuatro&lt;/p&gt;&lt;p&gt;25: veinticinco&lt;/p&gt;&lt;/td&gt;&lt;td style=\"width: 70%;border: hidden;\"&gt;&lt;p&gt;26: veintiséis&lt;/p&gt;&lt;p&gt;27: veintisiete&lt;/p&gt;&lt;p&gt;28: veintiocho&lt;/p&gt;&lt;p&gt;29: veintinueve&lt;/p&gt;&lt;/td&gt;&lt;/tr&gt;&lt;/tbody&gt;&lt;/table&gt;","seed":{"parameters":[{"name":"Q1","label":null,"min":20,"max":29,"step":1},{"name":"Q2","label":null,"min":20,"max":29,"step":1},{"name":"Q3","label":null,"min":20,"max":29,"step":1}],"calculated":[{"name":"A1","label":"{{Q1}}","function":"Lemonlib.numToWords({{Q1}},'es')[0].toUpperCase() + Lemonlib.numToWords({{Q1}},'es').slice(1,)"},{"name":"A2","label":"{{Q2}}","function":"Lemonlib.numToWords({{Q2}},'es')[0].toUpperCase() + Lemonlib.numToWords({{Q2}},'es').slice(1,)"},{"name":"A3","label":"{{Q3}}","function":"Lemonlib.numToWords({{Q3}},'es')[0].toUpperCase() + Lemonlib.numToWords({{Q3}},'es').slice(1,)"}],"isNumToWords":true,"uniques":true},"algorithm":{"name":"linkOperationResult","params":{"invert":true},"template":"match list"}}</t>
  </si>
  <si>
    <t>¿Qué número es el {{T1}}?
{{A1}}*
{{A2}}
{{A3}}</t>
  </si>
  <si>
    <t>T1=Lemonlib.numToWords({{Q1}},'es')
A1 = {{Q1}}
A2 = {{Q2}}
A3 = {{Q3}}</t>
  </si>
  <si>
    <t>{
    "id": "M1-NyO-5b-I-2",
    "stimulus": "&lt;p&gt;¿Qué número es el {{T1}}?&lt;/p&gt;",
    "hint": "&lt;table style=\"width: 50%;border: hidden;\"&gt;&lt;tbody&gt;&lt;tr&gt;&lt;td style=\"width: 50%;border: hidden;\"&gt;&lt;p&gt;21: veintiuno&lt;/p&gt;&lt;p&gt;22: veintidós&lt;/p&gt;&lt;p&gt;23: veintitrés&lt;/p&gt;&lt;p&gt;24: veinticuatro&lt;/p&gt;&lt;p&gt;25: veinticinco&lt;/p&gt;&lt;/td&gt;&lt;td style=\"width: 50%;border: hidden;\"&gt;&lt;p&gt;26: veintiséis&lt;/p&gt;&lt;p&gt;27: veintisiete&lt;/p&gt;&lt;p&gt;28: veintiocho&lt;/p&gt;&lt;p&gt;29: veintinueve&lt;/p&gt;&lt;/td&gt;&lt;/tr&gt;&lt;/tbody&gt;&lt;/table&gt;",
    "feedback": "&lt;table style=\"width: 50%;border: hidden;\"&gt;&lt;tbody&gt;&lt;tr&gt;&lt;td style=\"width: 50%;border: hidden;\"&gt;&lt;p&gt;21: veintiuno&lt;/p&gt;&lt;p&gt;22: veintidós&lt;/p&gt;&lt;p&gt;23: veintitrés&lt;/p&gt;&lt;p&gt;24: veinticuatro&lt;/p&gt;&lt;p&gt;25: veinticinco&lt;/p&gt;&lt;/td&gt;&lt;td style=\"width: 50%;border: hidden;\"&gt;&lt;p&gt;26: veintiséis&lt;/p&gt;&lt;p&gt;27: veintisiete&lt;/p&gt;&lt;p&gt;28: veintiocho&lt;/p&gt;&lt;p&gt;29: veintinueve&lt;/p&gt;&lt;/td&gt;&lt;/tr&gt;&lt;/tbody&gt;&lt;/table&gt;",
    "seed": {
        "parameters": [
            {
                "name": "Q1",
                "label": null,
                "min": 20,
                "max": 29,
                "step": 1
            },
            {
                "name": "Q2",
                "label": null,
                "min": 20,
                "max": 29,
                "step": 1
            },
            {
                "name": "Q3",
                "label": null,
                "min": 20,
                "max": 29,
                "step": 1
            }
        ],
        "calculated": [
            {
                "name": "A1",
                "label": "{{function}}",
                "function": "{{Q1}}"
            },
            {
                "name": "A2",
                "label": "{{function}}",
                "function": "{{Q2}}",
                "incorrect": true
            },
            {
                "name": "A3",
                "label": "{{function}}",
                "function": "{{Q3}}",
                "incorrect": true
            },
            {
                "name": "T1",
                "label": "{{function}}",
                "function": "Lemonlib.numToWords({{Q1}},'es')",
                "temp": true
            }
        ],
        "uniques": true
    },
    "algorithm": {
        "name": "trueFalse",
        "template": "Multiple choice – standard",
        "params": {
            "countCorrect": 1,
            "countIncorrect": 2,
            "showCheckIcon": false,
            "columns": 3
        }
    }
}</t>
  </si>
  <si>
    <t>no</t>
  </si>
  <si>
    <t>Q1= Min = 20; Max = 29; Step = 1</t>
  </si>
  <si>
    <t>T1=Lemonlib.numToWords({{Q1}},'es')
A1= {{Q1}}</t>
  </si>
  <si>
    <t>{"id":"M1-NyO-5b-E-1","stimulus":"&lt;p&gt;Escribe el número {{T1}}.&lt;/p&gt;","feedback":"&lt;table style=\"width: 50%;border: hidden;\"&gt;&lt;tbody&gt;&lt;tr&gt;&lt;td style=\"width: 50%;border: hidden;\"&gt;&lt;p&gt;21: veintiuno&lt;/p&gt;&lt;p&gt;22: veintidós&lt;/p&gt;&lt;p&gt;23: veintitrés&lt;/p&gt;&lt;p&gt;24: veinticuatro&lt;/p&gt;&lt;p&gt;25: veinticinco&lt;/p&gt;&lt;/td&gt;&lt;td style=\"width: 50%;border: hidden;\"&gt;&lt;p&gt;26: veintiséis&lt;/p&gt;&lt;p&gt;27: veintisiete&lt;/p&gt;&lt;p&gt;28: veintiocho&lt;/p&gt;&lt;p&gt;29: veintinueve&lt;/p&gt;&lt;/td&gt;&lt;/tr&gt;&lt;/tbody&gt;&lt;/table&gt;","hint":"&lt;table style=\"width: 50%;border: hidden;\"&gt;&lt;tbody&gt;&lt;tr&gt;&lt;td style=\"width: 50%;border: hidden;\"&gt;&lt;p&gt;21: veintiuno&lt;/p&gt;&lt;p&gt;22: veintidós&lt;/p&gt;&lt;p&gt;23: veintitrés&lt;/p&gt;&lt;p&gt;24: veinticuatro&lt;/p&gt;&lt;p&gt;25: veinticinco&lt;/p&gt;&lt;/td&gt;&lt;td style=\"width: 50%;border: hidden;\"&gt;&lt;p&gt;26: veintiséis&lt;/p&gt;&lt;p&gt;27: veintisiete&lt;/p&gt;&lt;p&gt;28: veintiocho&lt;/p&gt;&lt;p&gt;29: veintinueve&lt;/p&gt;&lt;/td&gt;&lt;/tr&gt;&lt;/tbody&gt;&lt;/table&gt;","template":"&lt;p&gt;{{response}}&lt;/p&gt;","seed":{"parameters":[{"name":"Q1","label":null,"min":20,"max":29,"step":1}],"calculated":[{"name":"A1","label":"{{function}}","function":"{{Q1}}"},{"name":"T1","label":null,"function":"Lemonlib.numToWords({{Q1}},'es')","temp":true}],"uniques":true},"algorithm":{"name":"calculateOperation","params":{"method":"equivLiteral","keyboard":"NUMERICAL"}}}</t>
  </si>
  <si>
    <t>M1-NyO-5c</t>
  </si>
  <si>
    <t>Ordena los números del 20 al 29</t>
  </si>
  <si>
    <t>Selecciona el signo correcto.</t>
  </si>
  <si>
    <t>{{Q1}} {{group}} {{Q2}}</t>
  </si>
  <si>
    <t>Q1=Min=20; Max=24; Step=1
Q2=Min=25; Max=29; Step=1</t>
  </si>
  <si>
    <t>group1 = &lt;*, &gt;</t>
  </si>
  <si>
    <t>&lt;p&gt;Los números del 20 al 29 son:&lt;/p&gt;&lt;p&gt;20, 21, 22, 23, 24, 25, 26, 27, 28 y 29&lt;/p&gt;&lt;p&gt;&lt;b&gt;&gt;&lt;/b&gt; significa &lt;b&gt;mayor que&lt;/b&gt;.&lt;/p&gt;&lt;p&gt;&lt;b&gt;&lt;&lt;/b&gt; significa &lt;b&gt;menor que&lt;/b&gt;.&lt;/p&gt;</t>
  </si>
  <si>
    <t>{"id":"M1-NyO-5c-I-1","stimulus":"&lt;p&gt;Selecciona el signo correcto.&lt;/p&gt;","template":"&lt;p style=\"text-align: center\"&gt;{{Q1}} {{response}} {{Q2}}&lt;/p&gt;","hint":"&lt;p&gt;Los números del 20 al 29 son:&lt;/p&gt;&lt;p style=\"text-align: center\"&gt;20, 21, 22, 23, 24, 25, 26, 27, 28 y 29&lt;/p&gt;&lt;p&gt;&lt;b&gt;&gt;&lt;/b&gt; significa &lt;b&gt;mayor que&lt;/b&gt;.&lt;/p&gt;&lt;p&gt;&lt;b&gt;&lt;&lt;/b&gt; significa &lt;b&gt;menor que&lt;/b&gt;.&lt;/p&gt;","feedback":"&lt;p&gt;Los números del 20 al 29 son:&lt;/p&gt;&lt;p style=\"text-align: center\"&gt;20, 21, 22, 23, 24, 25, 26, 27, 28 y 29&lt;/p&gt;&lt;p&gt;&lt;b&gt;&gt;&lt;/b&gt; significa &lt;b&gt;mayor que&lt;/b&gt;.&lt;/p&gt;&lt;p&gt;&lt;b&gt;&lt;&lt;/b&gt; significa &lt;b&gt;menor que&lt;/b&gt;.&lt;/p&gt;","seed":{"parameters":[{"name":"Q1","label":null,"min":20,"max":24,"step":1},{"name":"Q2","label":null,"min":25,"max":29,"step":1}],"calculated":[{"name":"A1","label":"&lt;","group":1},{"name":"A2","label":"&gt;","group":1,"incorrect":true}],"uniques":true},"algorithm":{"name":"groupResponses","template":"Cloze with drop down"}}</t>
  </si>
  <si>
    <t xml:space="preserve">Q1=Min=25; Max=29; Step=1
Q2=Min=20; Max=24; Step=1
</t>
  </si>
  <si>
    <t>group1 = &lt;, &gt;*</t>
  </si>
  <si>
    <t>{"id":"M1-NyO-5c-I-2","stimulus":"&lt;p&gt;Selecciona el signo correcto.&lt;/p&gt;","template":"&lt;p style=\"text-align: center\"&gt;{{Q1}} {{response}} {{Q2}}&lt;/p&gt;","hint":"&lt;p&gt;Los números del 20 al 29 son:&lt;/p&gt;&lt;p style=\"text-align: center\"&gt;20, 21, 22, 23, 24, 25, 26, 27, 28 y 29&lt;/p&gt;&lt;p&gt;&lt;b&gt;&gt;&lt;/b&gt; significa &lt;b&gt;mayor que&lt;/b&gt;.&lt;/p&gt;&lt;p&gt;&lt;b&gt;&lt;&lt;/b&gt; significa &lt;b&gt;menor que&lt;/b&gt;.&lt;/p&gt;","feedback":"&lt;p&gt;Los números del 20 al 29 son:&lt;/p&gt;&lt;p style=\"text-align: center\"&gt;20, 21, 22, 23, 24, 25, 26, 27, 28 y 29&lt;/p&gt;&lt;p&gt;&lt;b&gt;&gt;&lt;/b&gt; significa &lt;b&gt;mayor que&lt;/b&gt;.&lt;/p&gt;&lt;p&gt;&lt;b&gt;&lt;&lt;/b&gt; significa &lt;b&gt;menor que&lt;/b&gt;.&lt;/p&gt;","seed":{"parameters":[{"name":"Q1","label":null,"min":25,"max":29,"step":1},{"name":"Q2","label":null,"min":20,"max":24,"step":1}],"calculated":[{"name":"A1","label":"&lt;","group":1,"incorrect":true},{"name":"A2","label":"&gt;","group":1}],"uniques":true},"algorithm":{"name":"groupResponses","template":"Cloze with drop down"}}</t>
  </si>
  <si>
    <t>Selecciona la opción correcta.
{{Q1}} &lt; {{T1}}*
{{Q2}} &gt; {{T2}}</t>
  </si>
  <si>
    <t>Q1-Q2=Min=20; Max=24; Step=1
Q3= List= 2, 3, 4, 5
Q4= List= 2, 3, 4, 5</t>
  </si>
  <si>
    <t>T1= {{Q1}}+{{Q3}}
T2= {{Q2}}+{{Q4}}</t>
  </si>
  <si>
    <t>{
    "id": "M1-NyO-5c-E-1",
    "stimulus": "&lt;p&gt;Selecciona la opción correcta.&lt;/p&gt;",
    "hint": "&lt;p&gt;Los números del 20 al 29 son:&lt;/p&gt;&lt;p style=\"text-align: center\"&gt;20, 21, 22, 23, 24, 25, 26, 27, 28 y 29&lt;/p&gt;&lt;p&gt;&lt;b&gt;&gt;&lt;/b&gt; significa &lt;b&gt;mayor que&lt;/b&gt;.&lt;/p&gt;&lt;p&gt;&lt;b&gt;&lt;&lt;/b&gt; significa &lt;b&gt;menor que&lt;/b&gt;.&lt;/p&gt;",
    "feedback": "&lt;p&gt;Los números del 20 al 29 son:&lt;/p&gt;&lt;p style=\"text-align: center\"&gt;20, 21, 22, 23, 24, 25, 26, 27, 28 y 29&lt;/p&gt;&lt;p&gt;&lt;b&gt;&gt;&lt;/b&gt; significa &lt;b&gt;mayor que&lt;/b&gt;.&lt;/p&gt;&lt;p&gt;&lt;b&gt;&lt;&lt;/b&gt; significa &lt;b&gt;menor que&lt;/b&gt;.&lt;/p&gt;",
    "seed": {
        "parameters": [
            {
                "name": "Q1",
                "label": null,
                "list": [
                    20,
                    21,
                    22,
                    23,
                    24
                ]
            },
            {
                "name": "Q2",
                "label": null,
                "list": [
                    20,
                    21,
                    22,
                    23,
                    24
                ]
            },
            {
                "name": "Q3",
                "label": null,
                "list": [
                    2,
                    3,
                    4,
                    5
                ]
            },
            {
                "name": "Q4",
                "label": null,
                "list": [
                    2,
                    3,
                    4,
                    5
                ]
            }
        ],
        "calculated": [
            {
                "name": "T1",
                "label": "{{function}}",
                "function": "{{Q1}}+{{Q3}}",
                "temp": true
            },
            {
                "name": "T2",
                "label": "{{function}}",
                "function": " {{Q2}}+{{Q4}}",
                "temp": true
            },
            {
                "name": "A1",
                "label": "{{Q1}} &lt; {{T1}}",
                "function": "{{Q1}} &lt; {{T1}}"
            },
            {
                "name": "A2",
                "label": "{{Q2}} &gt; {{T2}}",
                "function": "{{Q2}} &gt; {{T2}}",
                "incorrect": true
            }
        ],
        "uniques": true
    },
    "algorithm": {
        "name": "trueFalse",
        "template": "Multiple choice – standard",
        "params": {
            "countCorrect": 1,
            "countIncorrect": 1,
            "showCheckIcon": false,
            "columns": 2
        }
    }
}</t>
  </si>
  <si>
    <t>Selecciona la opción correcta.
{{Q1}} &lt; {{T1}}
{{Q2}} &gt; {{T2}}*</t>
  </si>
  <si>
    <t>Q1-Q2=Min=25 Max=29; Step=1
Q3= List= 2, 3, 4, 5
Q4= List= 2, 3, 4, 5</t>
  </si>
  <si>
    <t>T1= {{Q1}}-{{Q3}}
T2= {{Q2}}-{{Q4}}</t>
  </si>
  <si>
    <t>{
    "id": "M1-NyO-5c-E-2",
    "stimulus": "&lt;p&gt;Selecciona la opción correcta.&lt;/p&gt;",
    "hint": "&lt;p&gt;Los números del 20 al 29 son:&lt;/p&gt;&lt;p style=\"text-align: center\"&gt;20, 21, 22, 23, 24, 25, 26, 27, 28 y 29&lt;/p&gt;&lt;p&gt;&lt;b&gt;&gt;&lt;/b&gt; significa &lt;b&gt;mayor que&lt;/b&gt;.&lt;/p&gt;&lt;p&gt;&lt;b&gt;&lt;&lt;/b&gt; significa &lt;b&gt;menor que&lt;/b&gt;.&lt;/p&gt;",
    "feedback": "&lt;p&gt;Los números del 20 al 29 son:&lt;/p&gt;&lt;p style=\"text-align: center\"&gt;20, 21, 22, 23, 24, 25, 26, 27, 28 y 29&lt;/p&gt;&lt;p&gt;&lt;b&gt;&gt;&lt;/b&gt; significa &lt;b&gt;mayor que&lt;/b&gt;.&lt;/p&gt;&lt;p&gt;&lt;b&gt;&lt;&lt;/b&gt; significa &lt;b&gt;menor que&lt;/b&gt;.&lt;/p&gt;",
    "seed": {
        "parameters": [
            {
                "name": "Q1",
                "label": null,
                "list": [
                    25,
                    26,
                    27,
                    28,
                    29
                ]
            },
            {
                "name": "Q2",
                "label": null,
                "list": [
                    25,
                    26,
                    27,
                    28,
                    29
                ]
            },
            {
                "name": "Q3",
                "label": null,
                "list": [
                    2,
                    3,
                    4,
                    5
                ]
            },
            {
                "name": "Q4",
                "label": null,
                "list": [
                    2,
                    3,
                    4,
                    5
                ]
            }
        ],
        "calculated": [
            {
                "name": "T1",
                "label": "{{function}}",
                "function": "{{Q1}}-{{Q3}}",
                "temp": true
            },
            {
                "name": "T2",
                "label": "{{function}}",
                "function": " {{Q2}}-{{Q4}}",
                "temp": true
            },
            {
                "name": "A1",
                "label": "{{Q1}} &lt; {{T1}}",
                "function": "{{Q1}} &lt; {{T1}}",
                "incorrect": true
            },
            {
                "name": "A2",
                "label": "{{Q2}} &gt; {{T2}}",
                "function": "{{Q2}} &gt; {{T2}}",
                "incorrect": false
            }
        ],
        "uniques": true
    },
    "algorithm": {
        "name": "trueFalse",
        "template": "Multiple choice – standard",
        "params": {
            "countCorrect": 1,
            "countIncorrect": 1,
            "showCheckIcon": false,
            "columns": 2
        }
    }
}</t>
  </si>
  <si>
    <t>M1-NyO-29a</t>
  </si>
  <si>
    <t>Descompone y compone números naturales del 20 al 29</t>
  </si>
  <si>
    <t>&lt;p&gt;Selecciona cuántas margaritas hay.&lt;/p&gt;&lt;div style=\"display:flex\"&gt;{{T1}}&lt;/div&gt;
2 decenas y {{T2}} unidades. * 
2 decenas y {{T3}} unidades. 
2 decenas y {{T4}} unidades.</t>
  </si>
  <si>
    <t xml:space="preserve">
Q2= Min = 22; Max =29; Step = 1
</t>
  </si>
  <si>
    <t>T1= &lt;img src=\"M1-NyO-29a-1\" width=\"100\"&gt;'.repeat({{Q2}})
T2= {{Q2}}-20
T3= {{Q2}}-20 + 1
T4= {{Q2}}-20 - 1</t>
  </si>
  <si>
    <t>{
    "id": "M1-NyO-29a-I-1",
    "stimulus": "&lt;p&gt;Selecciona cuántas margaritas hay.&lt;/p&gt;&lt;div style=\"display:flex; flex-wrap:wrap;justify-content:center;\"&gt;{{T1}}&lt;/div&gt;",
    "hint": "&lt;p&gt;10 unidades = 1 decena&lt;/p&gt;",
    "feedback": "&lt;p&gt;10 unidades = 1 decena&lt;/p&gt;",
    "seed": {
        "parameters": [
            {
                "name": "Q2",
                "label": null,
                "list": [
                    22,
                    23,
                    24,
                    25,
                    26,
                    27,
                    28,
                    29
                ]
            }
        ],
        "calculated": [
            {
                "name": "T1",
                "label": null,
                "function": "'&lt;img src=\"https://blueberry-assets.oneclick.es/M1_NyO_29a_1.svg\" width=\"90\"&gt;'.repeat({{Q2}})",
                "temp": true
            },
            {
                "name": "T2",
                "label": "{{function}}",
                "function": " {{Q2}}-20",
                "temp": true
            },
            {
                "name": "T3",
                "label": "{{function}}",
                "function": " {{Q2}}-20+1",
                "temp": true
            },
            {
                "name": "T4",
                "label": "{{function}}",
                "function": " {{Q2}}-20-1",
                "temp": true
            },
            {
                "name": "A1",
                "label": "2 decenas y {{T2}} unidades.",
                "function": "",
                "incorrect": false
            },
            {
                "name": "A2",
                "label": "2 decenas y {{T3}} unidades.",
                "function": "",
                "incorrect": true
            },
            {
                "name": "A3",
                "label": "2 decenas y {{T4}} unidades.",
                "function": "",
                "incorrect": true
            }
        ],
        "uniques": true
    },
    "algorithm": {
        "name": "trueFalse",
        "template": "Multiple choice – standard",
        "params": {
            "countCorrect": 1,
            "countIncorrect": 2,
            "showCheckIcon": false,
            "columns": 3
        }
    }
}</t>
  </si>
  <si>
    <t>&lt;p&gt;Completa la frase.&lt;/p&gt;&lt;div style=\"display:flex\"&gt;{{T1}}&lt;/div&gt;</t>
  </si>
  <si>
    <t>Hay {{A1}}*|{{A2}} decenas y {{A3}}*|{{A4}} unidades de margaritas.</t>
  </si>
  <si>
    <t>Q2= Min = 22; Max = 29; Step = 1</t>
  </si>
  <si>
    <t>T1= &lt;img src=\"\" width=\"100\"&gt;'.repeat({{Q2}})
A1=2
A2=1
A3={{Q2}}-20
A4={{Q2}}-20+1</t>
  </si>
  <si>
    <t>{"id":"M1-NyO-29a-I-2","stimulus":"&lt;p&gt;Completa la frase.&lt;/p&gt;&lt;div style=\"display:flex; flex-wrap:wrap;justify-content:center;\"&gt;{{T1}}&lt;/div&gt;","template":"&lt;p&gt;Hay {{response}} decenas y {{response}} unidades de margaritas.&lt;/p&gt;","hint":"&lt;p&gt;10 unidades = 1 decena&lt;/p&gt;","feedback":"&lt;p&gt;10 unidades = 1 decena&lt;/p&gt;","seed":{"parameters":[{"name":"Q2","label":null,"min":22,"max":29,"step":1}],"calculated":[{"name":"T1","label":"{{function}}","function":"'&lt;img src=\"https://blueberry-assets.oneclick.es/M1_NyO_29a_1.svg\" width=\"90\"&gt;'.repeat({{Q2}})","temp":true},{"name":"A1","label":"{{function}}","function":"2","group":1},{"name":"A2","label":"{{function}}","function":"1","group":1,"incorrect":true},{"name":"A3","label":"{{function}}","function":"{{Q2}}-20","group":2,"incorrect":false},{"name":"A4","label":"{{function}}","function":"{{Q2}}-20+1","group":2,"incorrect":true}],"uniques":true},"algorithm":{"name":"groupResponses","template":"Cloze with drop down"}}</t>
  </si>
  <si>
    <t>&lt;p&gt;Selecciona si son verdaderas o falsas las siguientes afirmaciones.&lt;/p&gt;&lt;div style=\"display:flex\"&gt;{{T1}}&lt;/div&gt;
Hay 2 decenas y {{T2}} unidades. Sí *| No
Hay 2 decenas y {{T3}} unidades. Sí | No *
Hay 1 decena y {{T2}} unidades. Sí | No *
(Se ven 2)</t>
  </si>
  <si>
    <t xml:space="preserve">
Q2= Min = 22; Max = 29; Step = 1
</t>
  </si>
  <si>
    <r>
      <rPr>
        <rFont val="Calibri"/>
        <sz val="12.0"/>
      </rPr>
      <t>T1= &lt;img src=\"</t>
    </r>
    <r>
      <rPr>
        <rFont val="Calibri"/>
        <color rgb="FF1155CC"/>
        <sz val="12.0"/>
        <u/>
      </rPr>
      <t>i</t>
    </r>
    <r>
      <rPr>
        <rFont val="Calibri"/>
        <sz val="12.0"/>
      </rPr>
      <t>magen M1-NyO-18a-4\" width=\"100\"&gt;'.repeat({{Q2}})
T2={{Q2}}-20
T3={{Q2}}-20+1</t>
    </r>
  </si>
  <si>
    <t>{"id":"M1-NyO-29a-E-1","stimulus":"&lt;p&gt;Selecciona si son verdaderas o falsas las siguientes afirmaciones.&lt;/p&gt;&lt;div style=\"display:flex; flex-wrap:wrap;justify-content:center;\"&gt;{{T1}}&lt;/div&gt;","template":"&lt;p&gt;{{response}}&lt;/p&gt;","hint":"&lt;p&gt;10 unidades = 1 decena&lt;/p&gt;","feedback":"&lt;p&gt;10 unidades = 1 decena&lt;/p&gt;","seed":{"parameters":[{"name":"Q2","label":null,"min":22,"max":29,"step":1}],"calculated":[{"name":"T1","function":"'&lt;img src=\"https://blueberry-assets.oneclick.es/M1_NyO_18a_4.svg\" width=\"90\"&gt;'.repeat({{Q2}})","temp":true},{"name":"T2","label":"{{function}}","function":"{{Q2}}-20","temp":true},{"name":"T3","label":"{{function}}","function":"{{Q2}}-20+1","temp":true},{"name":"A1","label":"Hay 2 decenas y {{T2}} unidades."},{"name":"A2","label":"Hay 2 decenas y {{T3}} unidades.","incorrect":true},{"name":"A3","label":"Hay 1 decena y {{T2}} unidades.","incorrect":true}],"uniques":true},"algorithm":{"name":"trueFalse","template":"Choice matrix – inline","params":{"countCorrect":1,"countIncorrect":1,"showCheckIcon":false,"options":["Verdadero","Falso"]}}}</t>
  </si>
  <si>
    <t>&lt;p&gt;Selecciona si son verdaderas o falsas las siguientes afirmaciones.&lt;/p&gt;&lt;div style=\"display:flex\"&gt;{{T1}}&lt;/div&gt;
Hay 2 decenas y {{T2}} unidades. *
Hay 2 decenas y {{T3}} unidades. 
Hay 1 decena y {{T2}} unidades. 
(Se ven 2)</t>
  </si>
  <si>
    <t>T1= &lt;img src=\"M1-NyO-37a-4\" width=\"100\"&gt;'.repeat({{Q2}})
T2={{Q2}}-20
T3={{Q2}}-20+2</t>
  </si>
  <si>
    <t>{"id":"M1-NyO-29a-E-2","stimulus":"&lt;p&gt;Selecciona si son verdaderas o falsas las siguientes afirmaciones.&lt;/p&gt;&lt;div style=\"display:flex; flex-wrap:wrap;justify-content:center;\"&gt;{{T1}}&lt;/div&gt;","template":"&lt;p&gt;{{response}}&lt;/p&gt;","hint":"&lt;p&gt;10 unidades = 1 decena&lt;/p&gt;","feedback":"&lt;p&gt;10 unidades = 1 decena&lt;/p&gt;","seed":{"parameters":[{"name":"Q2","label":null,"min":22,"max":29,"step":1}],"calculated":[{"name":"T1","function":"'&lt;img src=\"https://blueberry-assets.oneclick.es/M1_NyO_37a_4.svg\" width=\"90\"&gt;'.repeat({{Q2}})","temp":true},{"name":"T2","label":"{{function}}","function":"{{Q2}}-20","temp":true},{"name":"T3","label":"{{function}}","function":"{{Q2}}-20+2","temp":true},{"name":"A1","label":"Hay 2 decenas y {{T2}} unidades."},{"name":"A2","label":"Hay 2 decenas y {{T3}} unidades.","incorrect":true},{"name":"A3","label":"Hay 1 decena y {{T2}} unidades.","incorrect":true}],"uniques":true},"algorithm":{"name":"trueFalse","template":"Choice matrix – inline","params":{"countCorrect":1,"countIncorrect":1,"showCheckIcon":false,"options":["Verdadero","Falso"]}}}</t>
  </si>
  <si>
    <t>&lt;p&gt;Señala la respuesta correcta.&lt;/p&gt;&lt;div style=\"display:flex\"&gt;{{T1}}&lt;/div&gt;
Hay 2 decenas y {{T2}} unidades. *
Hay 2 decenas y {{T3}} unidades.
Hay 1 decena y {{T2}} unidades.
(Se ven 3)</t>
  </si>
  <si>
    <t>T1= &lt;img src=\"M1-NyO-3a-3\" width=\"100\"&gt;'.repeat({{Q2}})
T2={{Q2}}-20
T3={{Q2}}-20-1</t>
  </si>
  <si>
    <t>{
    "id": "M1-NyO-29a-E-3",
    "stimulus": "&lt;p&gt;Haz clic en la respuesta correcta.&lt;/p&gt;&lt;div style=\"display:flex; flex-wrap:wrap;justify-content:center;\"&gt;{{T1}}&lt;/div&gt;",
    "hint": "&lt;p&gt;10 unidades = 1 decena&lt;/p&gt;",
    "feedback": "&lt;p&gt;10 unidades = 1 decena&lt;/p&gt;",
    "seed": {
        "parameters": [
            {
                "name": "Q2",
                "label": null,
                "min": 22,
                "max": 29,
                "step": 1
            }
        ],
        "calculated": [
            {
                "name": "T1",
                "function": "'&lt;img src=\"https://blueberry-assets.oneclick.es/M1_NyO_3a_3.svg\" width=\"80\"&gt;'.repeat({{Q2}})",
                "temp": true
            },
            {
                "name": "T2",
                "label": "{{function}}",
                "function": " {{Q2}}-20",
                "temp": true
            },
            {
                "name": "T3",
                "label": "{{function}}",
                "function": " {{Q2}}-20-1",
                "temp": true
            },
            {
                "name": "A1",
                "label": "{{function}}",
                "function": " Hay 2 decenas y {{T2}} unidades.",
                "incorrect": false
            },
            {
                "name": "A2",
                "label": "{{function}}",
                "function": "Hay 2 decenas y {{T3}} unidades.",
                "incorrect": true
            },
            {
                "name": "A3",
                "label": "{{function}}",
                "function": "Hay 1 decena y {{T2}} unidades.",
                "incorrect": true
            }
        ],
        "uniques": true
    },
    "algorithm": {
        "name": "trueFalse",
        "template": "Multiple choice – standard",
        "params": {
            "countCorrect": 1,
            "countIncorrect": 2,
            "showCheckIcon": false,
            "columns": 3
        }
    }
}</t>
  </si>
  <si>
    <t>M1-NyO-6a</t>
  </si>
  <si>
    <t>Lee los números del 30 al 49</t>
  </si>
  <si>
    <t>Selecciona cómo se lee el número {{Q1}}.
T1 *
T2
T3</t>
  </si>
  <si>
    <t>Q1-Q3=Min = 30; Max = 49; Step = 1</t>
  </si>
  <si>
    <t>T1= Lemonlib.numToWords({{Q1}},'es')
T2= Lemonlib.numToWords({{Q2}},'es')
T3= Lemonlib.numToWords({{Q3}},'es')</t>
  </si>
  <si>
    <t>&lt;table style=\"width: 50%;border: hidden;\"&gt;&lt;tbody&gt;&lt;tr&gt;&lt;td style=\"width: 50%;border: hidden;\"&gt;&lt;p&gt;31: treinta y uno&lt;\/p&gt;&lt;p&gt;32: treinta y dos&lt;\/p&gt;&lt;p&gt;33: treinta y tres&lt;\/p&gt;&lt;p&gt;...&lt;\/p&gt;&lt;\/td&gt;&lt;td style=\"width: 50%;border: hidden;\"&gt;&lt;p&gt;41: cuarenta y uno&lt;\/p&gt;&lt;p&gt;42: cuarenta y dos&lt;\/p&gt;&lt;p&gt;43: cuarenta y tres&lt;\/p&gt;&lt;p&gt;...&lt;\/p&gt;&lt;\/td&gt;&lt;\/tr&gt;&lt;\/tbody&gt;&lt;\/table&gt;</t>
  </si>
  <si>
    <t>{
    "id": "M1-NyO-6a-I-1",
    "stimulus": "&lt;p&gt;Selecciona cómo se lee el número {{Q1}}.&lt;/p&gt;",
    "hint": "&lt;table style=\"width: 50%;border: hidden;\"&gt;&lt;tbody&gt;&lt;tr&gt;&lt;td style=\"width: 50%;border: hidden;\"&gt;&lt;p&gt;31: treinta y uno&lt;/p&gt;&lt;p&gt;32: treinta y dos&lt;/p&gt;&lt;p&gt;33: treinta y tres&lt;/p&gt;&lt;p&gt;...&lt;/p&gt;&lt;/td&gt;&lt;td style=\"width: 50%;border: hidden;\"&gt;&lt;p&gt;41: cuarenta y uno&lt;/p&gt;&lt;p&gt;42: cuarenta y dos&lt;/p&gt;&lt;p&gt;43: cuarenta y tres&lt;/p&gt;&lt;p&gt;...&lt;/p&gt;&lt;/td&gt;&lt;/tr&gt;&lt;/tbody&gt;&lt;/table&gt;",
    "feedback": "&lt;table style=\"width: 50%;border: hidden;\"&gt;&lt;tbody&gt;&lt;tr&gt;&lt;td style=\"width: 50%;border: hidden;\"&gt;&lt;p&gt;31: treinta y uno&lt;/p&gt;&lt;p&gt;32: treinta y dos&lt;/p&gt;&lt;p&gt;33: treinta y tres&lt;/p&gt;&lt;p&gt;...&lt;/p&gt;&lt;/td&gt;&lt;td style=\"width: 50%;border: hidden;\"&gt;&lt;p&gt;41: cuarenta y uno&lt;/p&gt;&lt;p&gt;42: cuarenta y dos&lt;/p&gt;&lt;p&gt;43: cuarenta y tres&lt;/p&gt;&lt;p&gt;...&lt;/p&gt;&lt;/td&gt;&lt;/tr&gt;&lt;/tbody&gt;&lt;/table&gt;",
    "seed": {
        "parameters": [
            {
                "name": "Q1",
                "label": null,
                "min": 30,
                "max": 49,
                "step": 1
            },
            {
                "name": "Q2",
                "label": null,
                "min": 30,
                "max": 49,
                "step": 1
            },
            {
                "name": "Q3",
                "label": null,
                "min": 30,
                "max": 49,
                "step": 1
            }
        ],
        "calculated": [
            {
                "name": "A1",
                "label": "{{function}}",
                "function": "Lemonlib.numToWords({{Q1}}, 'es')[0].toUpperCase() + Lemonlib.numToWords({{Q1}}, 'es').slice(1,)",
                "incorrect": false
            },
            {
                "name": "A2",
                "label": "{{function}}",
                "function": "Lemonlib.numToWords({{Q2}}, 'es')[0].toUpperCase() + Lemonlib.numToWords({{Q2}}, 'es').slice(1,)",
                "incorrect": true
            },
            {
                "name": "A3",
                "label": "{{function}}",
                "function": "Lemonlib.numToWords({{Q3}}, 'es')[0].toUpperCase() + Lemonlib.numToWords({{Q3}}, 'es').slice(1,)",
                "incorrect": true
            }
        ],
        "uniques": true
    },
    "algorithm": {
        "name": "trueFalse",
        "template": "Multiple choice – standard",
        "params": {
            "countCorrect": 1,
            "countIncorrect": 2,
            "showCheckIcon": false,
            "columns": 3
        }
    }
}</t>
  </si>
  <si>
    <t xml:space="preserve">Arrastra la palabra correspondiente a {{Q1}}.
</t>
  </si>
  <si>
    <t>{{Q1}} se lee {{A1}}.</t>
  </si>
  <si>
    <t>A1=Lemonlib.numToWords({{Q1}},'es')*
A2=Lemonlib.numToWords({{Q2}},'es')
A3=Lemonlib.numToWords({{Q3}},'es')</t>
  </si>
  <si>
    <t>{"id":"M1-NyO-6a-I-2","stimulus":"&lt;p&gt;Arrastra la palabra correspondiente a {{Q1}}.&lt;/p&gt;","feedback":"&lt;table style=\"width: 50%;border: hidden;\"&gt;&lt;tbody&gt;&lt;tr&gt;&lt;td style=\"width: 50%;border: hidden;\"&gt;&lt;p&gt;31: treinta y uno&lt;/p&gt;&lt;p&gt;32: treinta y dos&lt;/p&gt;&lt;p&gt;33: treinta y tres&lt;/p&gt;&lt;p&gt;...&lt;/p&gt;&lt;/td&gt;&lt;td style=\"width: 50%;border: hidden;\"&gt;&lt;p&gt;41: cuarenta y uno&lt;/p&gt;&lt;p&gt;42: cuarenta y dos&lt;/p&gt;&lt;p&gt;43: cuarenta y tres&lt;/p&gt;&lt;p&gt;...&lt;/p&gt;&lt;/td&gt;&lt;/tr&gt;&lt;/tbody&gt;&lt;/table&gt;","hint":"&lt;table style=\"width: 50%;border: hidden;\"&gt;&lt;tbody&gt;&lt;tr&gt;&lt;td style=\"width: 50%;border: hidden;\"&gt;&lt;p&gt;31: treinta y uno&lt;/p&gt;&lt;p&gt;32: treinta y dos&lt;/p&gt;&lt;p&gt;33: treinta y tres&lt;/p&gt;&lt;p&gt;...&lt;/p&gt;&lt;/td&gt;&lt;td style=\"width: 50%;border: hidden;\"&gt;&lt;p&gt;41: cuarenta y uno&lt;/p&gt;&lt;p&gt;42: cuarenta y dos&lt;/p&gt;&lt;p&gt;43: cuarenta y tres&lt;/p&gt;&lt;p&gt;...&lt;/p&gt;&lt;/td&gt;&lt;/tr&gt;&lt;/tbody&gt;&lt;/table&gt;","template":"&lt;p&gt;{{Q1}} se lee {{response}}.&lt;/p&gt;","seed":{"parameters":[{"name":"Q1","label":null,"min":30,"max":49,"step":1},{"name":"Q2","label":null,"min":30,"max":49,"step":1},{"name":"Q3","label":null,"min":30,"max":49,"step":1}],"calculated":[{"name":"A1","label":"{{function}}","function":"Lemonlib.numToWords({{Q1}},'es')"},{"name":"A2","label":"{{function}}","function":"Lemonlib.numToWords({{Q2}},'es')","incorrect":"true"},{"name":"A3","label":"{{function}}","function":"Lemonlib.numToWords({{Q3}},'es')","incorrect":"true"}],"uniques":true},"algorithm":{"name":"calculateOperation","template":"Cloze with drag &amp; drop","params":{"keyboard":"NUMERICAL"}}}</t>
  </si>
  <si>
    <t>Selecciona la respuesta correcta.</t>
  </si>
  <si>
    <t>{{Q1}} se lee {{group1}}.</t>
  </si>
  <si>
    <t>{"id":"M1-NyO-6a-E-1","stimulus":"&lt;p&gt;Selecciona la respuesta correcta.&lt;/p&gt;","template":"&lt;p&gt;{{Q1}} se lee {{response}}.&lt;/p&gt;","hint":"&lt;table style=\"width: 50%;border: hidden;\"&gt;&lt;tbody&gt;&lt;tr&gt;&lt;td style=\"width: 50%;border: hidden;\"&gt;&lt;p&gt;31: treinta y uno&lt;/p&gt;&lt;p&gt;32: treinta y dos&lt;/p&gt;&lt;p&gt;33: treinta y tres&lt;/p&gt;&lt;p&gt;...&lt;/p&gt;&lt;/td&gt;&lt;td style=\"width: 50%;border: hidden;\"&gt;&lt;p&gt;41: cuarenta y uno&lt;/p&gt;&lt;p&gt;42: cuarenta y dos&lt;/p&gt;&lt;p&gt;43: cuarenta y tres&lt;/p&gt;&lt;p&gt;...&lt;/p&gt;&lt;/td&gt;&lt;/tr&gt;&lt;/tbody&gt;&lt;/table&gt;","feedback":"&lt;table style=\"width: 50%;border: hidden;\"&gt;&lt;tbody&gt;&lt;tr&gt;&lt;td style=\"width: 50%;border: hidden;\"&gt;&lt;p&gt;31: treinta y uno&lt;/p&gt;&lt;p&gt;32: treinta y dos&lt;/p&gt;&lt;p&gt;33: treinta y tres&lt;/p&gt;&lt;p&gt;...&lt;/p&gt;&lt;/td&gt;&lt;td style=\"width: 50%;border: hidden;\"&gt;&lt;p&gt;41: cuarenta y uno&lt;/p&gt;&lt;p&gt;42: cuarenta y dos&lt;/p&gt;&lt;p&gt;43: cuarenta y tres&lt;/p&gt;&lt;p&gt;...&lt;/p&gt;&lt;/td&gt;&lt;/tr&gt;&lt;/tbody&gt;&lt;/table&gt;","seed":{"parameters":[{"name":"Q1","label":null,"min":30,"max":49,"step":1},{"name":"Q2","label":null,"min":30,"max":49,"step":1},{"name":"Q3","label":null,"min":30,"max":49,"step":1}],"calculated":[{"name":"A1","label":"{{function}}","function":"Lemonlib.numToWords({{Q1}},'es')","group":1},{"name":"A2","label":"{{function}}","function":"Lemonlib.numToWords({{Q2}},'es')","incorrect":true,"group":1},{"name":"A2","label":"{{function}}","function":"Lemonlib.numToWords({{Q3}},'es')","incorrect":true,"group":1}],"uniques":true},"algorithm":{"name":"groupResponses","template":"Cloze with drop down"}}</t>
  </si>
  <si>
    <t>Une con líneas.
{{Q1}} - {{T1}}
{{Q2}} - {{T2}}
{{Q3}} - {{T3}}</t>
  </si>
  <si>
    <t>{"id":"M1-NyO-6a-E-2","stimulus":"&lt;p&gt;Arrastra la forma escrita de cada número a su lugar correspondiente.&lt;/p&gt;","feedback":"&lt;table style=\"width: 50%;border: hidden;\"&gt;&lt;tbody&gt;&lt;tr&gt;&lt;td style=\"width: 50%;border: hidden;\"&gt;&lt;p&gt;31: treinta y uno&lt;/p&gt;&lt;p&gt;32: treinta y dos&lt;/p&gt;&lt;p&gt;33: treinta y tres&lt;/p&gt;&lt;p&gt;...&lt;/p&gt;&lt;/td&gt;&lt;td style=\"width: 50%;border: hidden;\"&gt;&lt;p&gt;41: cuarenta y uno&lt;/p&gt;&lt;p&gt;42: cuarenta y dos&lt;/p&gt;&lt;p&gt;43: cuarenta y tres&lt;/p&gt;&lt;p&gt;...&lt;/p&gt;&lt;/td&gt;&lt;/tr&gt;&lt;/tbody&gt;&lt;/table&gt;","hint":"&lt;table style=\"width: 50%;border: hidden;\"&gt;&lt;tbody&gt;&lt;tr&gt;&lt;td style=\"width: 50%;border: hidden;\"&gt;&lt;p&gt;31: treinta y uno&lt;/p&gt;&lt;p&gt;32: treinta y dos&lt;/p&gt;&lt;p&gt;33: treinta y tres&lt;/p&gt;&lt;p&gt;...&lt;/p&gt;&lt;/td&gt;&lt;td style=\"width: 50%;border: hidden;\"&gt;&lt;p&gt;41: cuarenta y uno&lt;/p&gt;&lt;p&gt;42: cuarenta y dos&lt;/p&gt;&lt;p&gt;43: cuarenta y tres&lt;/p&gt;&lt;p&gt;...&lt;/p&gt;&lt;/td&gt;&lt;/tr&gt;&lt;/tbody&gt;&lt;/table&gt;","seed":{"parameters":[{"name":"Q1","label":null,"min":30,"max":49,"step":1},{"name":"Q2","label":null,"min":30,"max":49,"step":1},{"name":"Q3","label":null,"min":30,"max":49,"step":1}],"calculated":[{"name":"A1","label":"{{Q1}}","function":"Lemonlib.numToWords({{Q1}},'es')[0].toUpperCase() + Lemonlib.numToWords({{Q1}},'es').slice(1,)"},{"name":"A2","label":"{{Q2}}","function":"Lemonlib.numToWords({{Q2}},'es')[0].toUpperCase() + Lemonlib.numToWords({{Q2}},'es').slice(1,)"},{"name":"A3","label":"{{Q3}}","function":"Lemonlib.numToWords({{Q3}},'es')[0].toUpperCase() + Lemonlib.numToWords({{Q3}},'es').slice(1,)"}],"isNumToWords":true,"uniques":true},"algorithm":{"name":"linkOperationResult","params":{"invert":true},"template":"match list"}}</t>
  </si>
  <si>
    <t>M1-NyO-6b</t>
  </si>
  <si>
    <t>Escribe los números del 30 al 49</t>
  </si>
  <si>
    <t>¿Cómo se escribe el número \"{{T1}}\"?
{{Q1}} *
{{Q2}}
{{Q3}}</t>
  </si>
  <si>
    <t>{"id":"M1-NyO-6b-I-1","stimulus":"&lt;p&gt;¿Cómo se escribe el número \"{{T1}}\"?&lt;/p&gt;","hint":"&lt;table style=\"width: 50%;border: hidden;\"&gt;&lt;tbody&gt;&lt;tr&gt;&lt;td style=\"width: 50%;border: hidden;\"&gt;&lt;p&gt;31: treinta y uno&lt;/p&gt;&lt;p&gt;32: treinta y dos&lt;/p&gt;&lt;p&gt;33: treinta y tres&lt;/p&gt;&lt;p&gt;...&lt;/p&gt;&lt;/td&gt;&lt;td style=\"width: 50%;border: hidden;\"&gt;&lt;p&gt;41: cuarenta y uno&lt;/p&gt;&lt;p&gt;42: cuarenta y dos&lt;/p&gt;&lt;p&gt;43: cuarenta y tres&lt;/p&gt;&lt;p&gt;...&lt;/p&gt;&lt;/td&gt;&lt;/tr&gt;&lt;/tbody&gt;&lt;/table&gt;","feedback":"&lt;table style=\"width: 50%;border: hidden;\"&gt;&lt;tbody&gt;&lt;tr&gt;&lt;td style=\"width: 50%;border: hidden;\"&gt;&lt;p&gt;31: treinta y uno&lt;/p&gt;&lt;p&gt;32: treinta y dos&lt;/p&gt;&lt;p&gt;33: treinta y tres&lt;/p&gt;&lt;p&gt;...&lt;/p&gt;&lt;/td&gt;&lt;td style=\"width: 50%;border: hidden;\"&gt;&lt;p&gt;41: cuarenta y uno&lt;/p&gt;&lt;p&gt;42: cuarenta y dos&lt;/p&gt;&lt;p&gt;43: cuarenta y tres&lt;/p&gt;&lt;p&gt;...&lt;/p&gt;&lt;/td&gt;&lt;/tr&gt;&lt;/tbody&gt;&lt;/table&gt;","seed":{"parameters":[{"name":"Q1","label":null,"min":30,"max":49,"step":1},{"name":"Q2","label":null,"min":30,"max":49,"step":1},{"name":"Q3","label":null,"min":30,"max":49,"step":1}],"calculated":[{"name":"T1","label":"{{function}}","function":"Lemonlib.numToWords({{Q1}},'es')","temp":true},{"name":"A1","label":"{{function}}","function":" {{Q1}}","incorrect":false},{"name":"A2","label":"{{function}}","function":"{{Q2}}","incorrect":true},{"name":"A3","label":"{{function}}","function":"{{Q3}}","incorrect":true}],"uniques":true},"algorithm":{"name":"trueFalse","template":"Multiple choice – standard","params":{"countCorrect":1,"countIncorrect":2, "showCheckIcon": false,
            "columns": 3}}}</t>
  </si>
  <si>
    <t>Completa esta frase con la opción correcta.</t>
  </si>
  <si>
    <t>\"{{T1}}\" se escribe {{group1}}.</t>
  </si>
  <si>
    <t>T1 = Lemonlib.numToWords({{Q1}},'es')
group1=Q1*, Q2, Q3</t>
  </si>
  <si>
    <t>{"id":"M1-NyO-6b-I-2","stimulus":"&lt;p&gt;Completa esta oración con la opción correcta.&lt;/p&gt;","template":"&lt;p&gt;\"{{T1}}\" se escribe {{response}}.&lt;/p&gt;","hint":"&lt;table style=\"width: 50%;border: hidden;\"&gt;&lt;tbody&gt;&lt;tr&gt;&lt;td style=\"width: 50%;border: hidden;\"&gt;&lt;p&gt;31: treinta y uno&lt;/p&gt;&lt;p&gt;32: treinta y dos&lt;/p&gt;&lt;p&gt;33: treinta y tres&lt;/p&gt;&lt;p&gt;...&lt;/p&gt;&lt;/td&gt;&lt;td style=\"width: 50%;border: hidden;\"&gt;&lt;p&gt;41: cuarenta y uno&lt;/p&gt;&lt;p&gt;42: cuarenta y dos&lt;/p&gt;&lt;p&gt;43: cuarenta y tres&lt;/p&gt;&lt;p&gt;...&lt;/p&gt;&lt;/td&gt;&lt;/tr&gt;&lt;/tbody&gt;&lt;/table&gt;","feedback":"&lt;table style=\"width: 50%;border: hidden;\"&gt;&lt;tbody&gt;&lt;tr&gt;&lt;td style=\"width: 50%;border: hidden;\"&gt;&lt;p&gt;31: treinta y uno&lt;/p&gt;&lt;p&gt;32: treinta y dos&lt;/p&gt;&lt;p&gt;33: treinta y tres&lt;/p&gt;&lt;p&gt;...&lt;/p&gt;&lt;/td&gt;&lt;td style=\"width: 50%;border: hidden;\"&gt;&lt;p&gt;41: cuarenta y uno&lt;/p&gt;&lt;p&gt;42: cuarenta y dos&lt;/p&gt;&lt;p&gt;43: cuarenta y tres&lt;/p&gt;&lt;p&gt;...&lt;/p&gt;&lt;/td&gt;&lt;/tr&gt;&lt;/tbody&gt;&lt;/table&gt;","seed":{"parameters":[{"name":"Q1","label":null,"min":30,"max":49,"step":1},{"name":"Q2","label":null,"min":30,"max":49,"step":1},{"name":"Q3","label":null,"min":30,"max":49,"step":1}],"calculated":[{"name":"T1","label":"{{function}}","function":"Lemonlib.numToWords({{Q1}},'es')[0].toUpperCase() + Lemonlib.numToWords({{Q1}},'es').slice(1)","temp":true},{"name":"A1","label":"{{function}}","function":"{{Q1}}","group":1},{"name":"A2","label":"{{function}}","function":"{{Q2}}","incorrect":true,"group":1},{"name":"A3","label":"{{function}}","function":"{{Q3}}","incorrect":true,"group":1}],"uniques":true},"algorithm":{"name":"groupResponses","template":"Cloze with drop down"}}</t>
  </si>
  <si>
    <t>Arrastra los números correctos.</t>
  </si>
  <si>
    <t>{{T1}}: {{A1}}
{{T2}}: {{A2}}</t>
  </si>
  <si>
    <t>T1 = Lemonlib.numToWords({{Q1}},'es')
T2 = Lemonlib.numToWords({{Q2}},'es')
A1= {{Q1}} 
A2= {{Q2}} 
A3= {{Q3}}</t>
  </si>
  <si>
    <t>{"id":"M1-NyO-6b-E-1","stimulus":"&lt;p&gt;Selecciona cómo se lee el número {{Q1}}.&lt;/p&gt;","hint":"&lt;table style=\"width: 50%;border: hidden;\"&gt;&lt;tbody&gt;&lt;tr&gt;&lt;td style=\"width: 50%;border: hidden;\"&gt;&lt;p&gt;31: treinta y uno&lt;/p&gt;&lt;p&gt;32: treinta y dos&lt;/p&gt;&lt;p&gt;33: treinta y tres&lt;/p&gt;&lt;p&gt;...&lt;/p&gt;&lt;/td&gt;&lt;td style=\"width: 50%;border: hidden;\"&gt;&lt;p&gt;41: cuarenta y uno&lt;/p&gt;&lt;p&gt;42: cuarenta y dos&lt;/p&gt;&lt;p&gt;43: cuarenta y tres&lt;/p&gt;&lt;p&gt;...&lt;/p&gt;&lt;/td&gt;&lt;/tr&gt;&lt;/tbody&gt;&lt;/table&gt;","feedback":"&lt;table style=\"width: 50%;border: hidden;\"&gt;&lt;tbody&gt;&lt;tr&gt;&lt;td style=\"width: 50%;border: hidden;\"&gt;&lt;p&gt;31: treinta y uno&lt;/p&gt;&lt;p&gt;32: treinta y dos&lt;/p&gt;&lt;p&gt;33: treinta y tres&lt;/p&gt;&lt;p&gt;...&lt;/p&gt;&lt;/td&gt;&lt;td style=\"width: 50%;border: hidden;\"&gt;&lt;p&gt;41: cuarenta y uno&lt;/p&gt;&lt;p&gt;42: cuarenta y dos&lt;/p&gt;&lt;p&gt;43: cuarenta y tres&lt;/p&gt;&lt;p&gt;...&lt;/p&gt;&lt;/td&gt;&lt;/tr&gt;&lt;/tbody&gt;&lt;/table&gt;","seed":{"parameters":[{"name":"Q1","label":null,"min":30,"max":49,"step":1},{"name":"Q2","label":null,"min":30,"max":49,"step":1},{"name":"Q3","label":null,"min":30,"max":49,"step":1}],"calculated":[{"name":"A1","label":"{{function}}","function":"Lemonlib.numToWords({{Q1}}, 'es')[0].toUpperCase() + Lemonlib.numToWords({{Q1}}, 'es').slice(1,)","incorrect":false},{"name":"A2","label":"{{function}}","function":"Lemonlib.numToWords({{Q2}}, 'es')[0].toUpperCase() + Lemonlib.numToWords({{Q2}}, 'es').slice(1,)","incorrect":true},{"name":"A3","label":"{{function}}","function":"Lemonlib.numToWords({{Q3}}, 'es')[0].toUpperCase() + Lemonlib.numToWords({{Q3}}, 'es').slice(1,)","incorrect":true}],"uniques":true},"algorithm":{"name":"trueFalse","template":"Multiple choice – standard","params":{"countCorrect":1,"countIncorrect":2,"showCheckIcon":true}}}</t>
  </si>
  <si>
    <t>Elige la opción correcta.
El número \"{{T1}}\" es el {{Q1}}.*
El número \"{{T2}}\" es el {{Q3}}.</t>
  </si>
  <si>
    <t>Q1-Q3= Min = 30; Max = 49; Step = 1</t>
  </si>
  <si>
    <t>T1 = Lemonlib.numToWords({{Q1}},'es')
T2 = Lemonlib.numToWords({{Q2}},'es')</t>
  </si>
  <si>
    <t>{"id":"M1-NyO-6b-E-2","stimulus":"&lt;p&gt;Elige la opción correcta.&lt;/p&gt;","hint":"&lt;table style=\"width: 50%;border: hidden;\"&gt;&lt;tbody&gt;&lt;tr&gt;&lt;td style=\"width: 50%;border: hidden;\"&gt;&lt;p&gt;31: treinta y uno&lt;/p&gt;&lt;p&gt;32: treinta y dos&lt;/p&gt;&lt;p&gt;33: treinta y tres&lt;/p&gt;&lt;p&gt;...&lt;/p&gt;&lt;/td&gt;&lt;td style=\"width: 50%;border: hidden;\"&gt;&lt;p&gt;41: cuarenta y uno&lt;/p&gt;&lt;p&gt;42: cuarenta y dos&lt;/p&gt;&lt;p&gt;43: cuarenta y tres&lt;/p&gt;&lt;p&gt;...&lt;/p&gt;&lt;/td&gt;&lt;/tr&gt;&lt;/tbody&gt;&lt;/table&gt;","feedback":"&lt;table style=\"width: 50%;border: hidden;\"&gt;&lt;tbody&gt;&lt;tr&gt;&lt;td style=\"width: 50%;border: hidden;\"&gt;&lt;p&gt;31: treinta y uno&lt;/p&gt;&lt;p&gt;32: treinta y dos&lt;/p&gt;&lt;p&gt;33: treinta y tres&lt;/p&gt;&lt;p&gt;...&lt;/p&gt;&lt;/td&gt;&lt;td style=\"width: 50%;border: hidden;\"&gt;&lt;p&gt;41: cuarenta y uno&lt;/p&gt;&lt;p&gt;42: cuarenta y dos&lt;/p&gt;&lt;p&gt;43: cuarenta y tres&lt;/p&gt;&lt;p&gt;...&lt;/p&gt;&lt;/td&gt;&lt;/tr&gt;&lt;/tbody&gt;&lt;/table&gt;","seed":{"parameters":[{"name":"Q1","label":null,"min":30,"max":49,"step":1},{"name":"Q2","label":null,"min":30,"max":49,"step":1},{"name":"Q3","label":null,"min":30,"max":49,"step":1}],"calculated":[{"name":"T1","label":"{{function}}","function":"Lemonlib.numToWords({{Q1}},'es')","temp":true},{"name":"T2","label":"{{function}}","function":"Lemonlib.numToWords({{Q2}},'es')","temp":true},{"name":"A1","label":"El número \"{{T1}}\" es el {{Q1}}.","incorrect":false},{"name":"A2","label":"El número \"{{T2}}\" es el {{Q3}}.","incorrect":true}],"uniques":true},"algorithm":{"name":"trueFalse","template":"Multiple choice – standard","params":{"countCorrect":1,"countIncorrect":1,"showCheckIcon": false,
            "columns": 2}}}</t>
  </si>
  <si>
    <t>M1-NyO-6c</t>
  </si>
  <si>
    <t>Ordena los números del 30 al 49</t>
  </si>
  <si>
    <t>Elige el número que es mayor que {{Q1}}.</t>
  </si>
  <si>
    <t>{{Q1}} &lt; {{group1}}</t>
  </si>
  <si>
    <t>Q1= Min = 35; Max = 45; Step = 1
Q2= Min = 2; Max = 5; Step = 1</t>
  </si>
  <si>
    <t xml:space="preserve">A1= {{Q1}}+{{Q2}}*
A2= {{Q1}}-{{Q2}}
A3= {{Q1}}-1
</t>
  </si>
  <si>
    <t>&lt;p&gt;Los números a partir de 30 son:&lt;/p&gt;&lt;p&gt;31, 32, 33 y así sucesivamente.&lt;/p&gt;</t>
  </si>
  <si>
    <t>{"id":"M1-NyO-6c-I-1","stimulus":"&lt;p&gt;Elige el número que es mayor que {{Q1}}.&lt;/p&gt;","template":"&lt;p style=\"text-align: center\"&gt;{{Q1}} &lt; {{response}}&lt;/p&gt;","hint":"&lt;p&gt;Los números a partir de 30 son:&lt;/p&gt;&lt;p style=\"text-align: center\"&gt;31, 32, 33 y así sucesivamente.&lt;/p&gt;","feedback":"&lt;p&gt;Los números a partir de 30 son:&lt;/p&gt;&lt;p style=\"text-align: center\"&gt;31, 32, 33 y así sucesivamente.&lt;/p&gt;","seed":{"parameters":[{"name":"Q1","label":null,"min":35,"max":45,"step":1},{"name":"Q2","label":null,"min":2,"max":5,"step":1}],"calculated":[{"name":"A1","label":"{{function}}","function":"{{Q1}}+{{Q2}}","group":1},{"name":"A2","label":"{{function}}","function":"{{Q1}}-{{Q2}}","incorrect":true,"group":1},{"name":"A3","label":"{{function}}","function":"{{Q1}}-1","incorrect":true,"group":1}],"uniques":true},"algorithm":{"name":"groupResponses","template":"Cloze with drop down"}}</t>
  </si>
  <si>
    <t>Elige el número que es menor que {{Q1}}.</t>
  </si>
  <si>
    <t>{{Q1}} &gt; {{group1}}</t>
  </si>
  <si>
    <t xml:space="preserve">A1= {{Q1}}-{{Q2}}*
A2= {{Q1}}+{{Q2}}
A3= {{Q1}}+1
</t>
  </si>
  <si>
    <t>{"id":"M1-NyO-6c-I-2","stimulus":"&lt;p&gt;Elige el número que es menor que {{Q1}}.&lt;/p&gt;","template":"&lt;p style=\"text-align: center\"&gt;{{Q1}} &gt; {{response}}&lt;/p&gt;","hint":"&lt;p&gt;Los números a partir de 30 son:&lt;/p&gt;&lt;p style=\"text-align: center\"&gt;31, 32, 33 y así sucesivamente.&lt;/p&gt;","feedback":"&lt;p&gt;Los números a partir de 30 son:&lt;/p&gt;&lt;p style=\"text-align: center\"&gt;31, 32, 33 y así sucesivamente.&lt;/p&gt;","seed":{"parameters":[{"name":"Q1","label":null,"min":35,"max":45,"step":1},{"name":"Q2","label":null,"min":2,"max":5,"step":1}],"calculated":[{"name":"A1","label":"{{function}}","function":"{{Q1}}-{{Q2}}","group":1},{"name":"A2","label":"{{function}}","function":"{{Q1}}+{{Q2}}","incorrect":true,"group":1},{"name":"A3","label":"{{function}}","function":"{{Q1}}+1","incorrect":true,"group":1}],"uniques":true},"algorithm":{"name":"groupResponses","template":"Cloze with drop down"}}</t>
  </si>
  <si>
    <t>Escribe el número más grande de entre estos tres: {{Q1}}, {{Q2}} y {{Q3}}.</t>
  </si>
  <si>
    <t>A1=math.max({{Q1}},{{Q2}},{{Q3}})</t>
  </si>
  <si>
    <t>{"id":"M1-NyO-6c-E-1","stimulus":"&lt;p&gt;Escribe el número más grande de entre estos tres: {{Q1}}, {{Q2}} y {{Q3}}.&lt;/p&gt;","feedback":"&lt;p&gt;Los números a partir de 30 son:&lt;/p&gt;&lt;p style=\"text-align: center\"&gt;31, 32, 33 y así sucesivamente.&lt;/p&gt;","hint":"&lt;p&gt;Los números a partir de 30 son:&lt;/p&gt;&lt;p style=\"text-align: center\"&gt;31, 32, 33 y así sucesivamente.&lt;/p&gt;","template":"&lt;p&gt;{{response}}&lt;/p&gt;","seed":{"parameters":[{"name":"Q1","label":null,"min":30,"max":49,"step":1},{"name":"Q2","label":null,"min":30,"max":49,"step":1},{"name":"Q3","label":null,"min":30,"max":49,"step":1}],"calculated":[{"name":"A1","label":"{{function}}","function":"math.max({{Q1}},{{Q2}},{{Q3}})"}],"uniques":true},"algorithm":{"name":"calculateOperation","params":{"method":"equivLiteral","keyboard":"NUMERICAL"}}}</t>
  </si>
  <si>
    <t>Escribe el número más pequeño de entre estos tres: {{Q1}}, {{Q2}} y {{Q3}}.</t>
  </si>
  <si>
    <t>A1=math.min({{Q1}},{{Q2}},{{Q3}})</t>
  </si>
  <si>
    <t>{"id":"M1-NyO-6c-E-2","stimulus":"&lt;p&gt;Escribe el número más pequeño de entre estos tres: {{Q1}}, {{Q2}} y {{Q3}}.&lt;/p&gt;","feedback":"&lt;p&gt;Los números a partir de 30 son:&lt;/p&gt;&lt;p style=\"text-align: center\"&gt;31, 32, 33 y así sucesivamente.&lt;/p&gt;","hint":"&lt;p&gt;Los números a partir de 30 son:&lt;/p&gt;&lt;p style=\"text-align: center\"&gt;31, 32, 33 y así sucesivamente.&lt;/p&gt;","template":"&lt;p&gt;{{response}}&lt;/p&gt;","seed":{"parameters":[{"name":"Q1","label":null,"min":30,"max":49,"step":1},{"name":"Q2","label":null,"min":30,"max":49,"step":1},{"name":"Q3","label":null,"min":30,"max":49,"step":1}],"calculated":[{"name":"A1","label":"{{function}}","function":"math.min({{Q1}},{{Q2}},{{Q3}})"}],"uniques":true},"algorithm":{"name":"calculateOperation","params":{"method":"equivLiteral","keyboard":"NUMERICAL"}}}</t>
  </si>
  <si>
    <t>M1-NyO-30a</t>
  </si>
  <si>
    <t>Descompone y compone números naturales del 30 al 49</t>
  </si>
  <si>
    <t>Señala la opción correcta.
Imagen: Un trébol con el número {{Q2}} escrito en el centro.
{{T1}} decenas {{T2}} unidades.* 
{{T3}} decenas {{T2}} unidades. 
{{T1}} decenas {{T4}} unidades.</t>
  </si>
  <si>
    <t>Q2= Min = 30; Max = 49; Step = 1</t>
  </si>
  <si>
    <t>T1=math.floor({{Q2}}/10)
T2={{Q2}}-math.floor({{Q2}}/10)*10
T3=math.floor({{Q2}}/10)+1
T4={{Q2}}-math.floor({{Q2}}/10)*10+2</t>
  </si>
  <si>
    <t>Imagen de apoyo.</t>
  </si>
  <si>
    <t>Imagen TE
Se ve la misma imagen que en el enunciado el trébol con un {{Q2}} escrito y debajo la descomposición {{T1}} decenas {{T2}} unidades</t>
  </si>
  <si>
    <t>{
    "id": "M1-NyO-30a-I-1",
    "stimulus": "&lt;p&gt;Selecciona la opción correcta.&lt;/p&gt;&lt;div style=\"display:flex; justify-content:center;\"&gt;&lt;div class=\"lemo-fixed-to-responsive\" style=\"max-width: 300px;max-height: 300px;position: relative;width: 100%;display: inline-block;\"&gt;&lt;img src=\"https://blueberry-assets.oneclick.es/M1_NyO_30a_1.svg\" alt=\"\" tabindex=\"0\"&gt;&lt;/img&gt;&lt;div class=\"lemo-graphie-container\" style=\"position: absolute;top: 0;left: 0;width: 100%;height: 100%;\"&gt;&lt;div class=\"lemo-graphie\" style=\"position: relative; width: 100%; height: 100%;\"&gt;&lt;span class=\"lemo-graphie-label\" style=\"position: absolute; left: 43.5%; top: 36%;\"&gt;&lt;p style=\"font-size:30px;\"&gt;&lt;b&gt;{{Q2}}&lt;/b&gt;&lt;/p&gt;&lt;/span&gt;&lt;/div&gt;&lt;/div&gt;&lt;/div&gt;&lt;/div&gt;",
    "template": "&lt;p&gt;El número {{Q2}} se descompone como {{response}} decenas y {{response}} unidades.&lt;/p&gt;",
    "hint": "&lt;p&gt;10 unidades = 1 decena&lt;/p&gt;",
    "feedback": "&lt;div style=\"display:flex; justify-content:center;\"&gt;&lt;div class=\"lemo-fixed-to-responsive\" style=\"max-width: 300px;max-height: 300px;position: relative;width: 100%;display: inline-block;\"&gt;&lt;img src=\"https://blueberry-assets.oneclick.es/M1_NyO_30a_1.svg\" alt=\"\" tabindex=\"0\"&gt;&lt;/img&gt;&lt;div class=\"lemo-graphie-container\" style=\"position: absolute;top: 0;left: 0;width: 100%;height: 100%;\"&gt;&lt;div class=\"lemo-graphie\" style=\"position: relative; width: 100%; height: 100%;\"&gt;&lt;span class=\"lemo-graphie-label\" style=\"position: absolute; left: 43.5%; top: 36%;\"&gt;&lt;p style=\"font-size:30px;\"&gt;&lt;b&gt;{{Q2}}&lt;/b&gt;&lt;/p&gt;&lt;/span&gt;&lt;/div&gt;&lt;/div&gt;&lt;/div&gt;&lt;/div&gt;&lt;p&gt;{{Q2}} -&gt; {{T1}} decenas y {{T2}} unidades&lt;/p&gt;",
    "seed": {
        "parameters": [
            {
                "name": "Q2",
                "label": null,
                "min": 30,
                "max": 49,
                "step": 1
            }
        ],
        "calculated": [
            {
                "name": "T1",
                "label": "{{function}}",
                "function": "math.floor({{Q2}}/10)",
                "temp": true
            },
            {
                "name": "T2",
                "label": "{{function}}",
                "function": "{{Q2}}-math.floor({{Q2}}/10)*10",
                "temp": true
            },
            {
                "name": "T3",
                "label": "{{function}}",
                "function": "math.floor({{Q2}}/10)+1",
                "temp": true
            },
            {
                "name": "T4",
                "label": "{{function}}",
                "function": "{{Q2}}-math.floor({{Q2}}/10)*10+2",
                "temp": true
            },
            {
                "name": "A1",
                "label": "{{T1}} decenas {{T2}} unidades."
            },
            {
                "name": "A2",
                "label": "{{T3}} decenas {{T2}} unidades.",
                "incorrect": true
            },
            {
                "name": "A3",
                "label": "{{T1}} decenas {{T4}} unidades.",
                "incorrect": true
            }
        ],
        "uniques": true
    },
    "algorithm": {
        "name": "trueFalse",
        "template": "Multiple choice – standard",
        "params": {
            "countCorrect": 1,
            "countIncorrect": 2,
            "showCheckIcon": false,
            "columns": 3
        }
    }
}</t>
  </si>
  <si>
    <t>Elige la opción correcta.
Imagen: Un trébol con el número {{Q2}} escrito en el centro.</t>
  </si>
  <si>
    <t>El número {{Q2}} se descompone como {{grupo1}} decenas y {{grupo2}} unidades.</t>
  </si>
  <si>
    <t>T1=math.floor({{Q2}}/10)
T2={{Q2}}-math.floor({{Q2}}/10)*10
T3=math.floor({{Q2}}/10)+1
T4={{Q2}}-math.floor({{Q2}}/10)*10+2
grupo1= {{T1}}*|{{T3}}
grupo2={{T2}}*|{{T4}}</t>
  </si>
  <si>
    <t>{"id":"M1-NyO-30a-I-2","stimulus":"&lt;p&gt;Elige la opción correcta.&lt;/p&gt;&lt;div style=\"display:flex; justify-content:center;\"&gt;&lt;div class=\"lemo-fixed-to-responsive\" style=\"max-width: 300px;max-height: 300px;position: relative;width: 100%;display: inline-block;\"&gt;&lt;img src=\"https://blueberry-assets.oneclick.es/M1_NyO_30a_1.svg\" alt=\"\" tabindex=\"0\"&gt;&lt;/img&gt;&lt;div class=\"lemo-graphie-container\" style=\"position: absolute;top: 0;left: 0;width: 100%;height: 100%;\"&gt;&lt;div class=\"lemo-graphie\" style=\"position: relative; width: 100%; height: 100%;\"&gt;&lt;span class=\"lemo-graphie-label\" style=\"position: absolute; left: 43.5%; top: 36%;\"&gt;&lt;p style=\"font-size:30px;\"&gt;&lt;b&gt;{{Q2}}&lt;/b&gt;&lt;/p&gt;&lt;/span&gt;&lt;/div&gt;&lt;/div&gt;&lt;/div&gt;&lt;/div&gt;","template":"&lt;p&gt;El número {{Q2}} se descompone como {{response}} decenas y {{response}} unidades.&lt;/p&gt;","hint":"&lt;p&gt;10 unidades = 1 decena&lt;/p&gt;","feedback":"&lt;div style=\"display:flex; justify-content:center;\"&gt;&lt;div class=\"lemo-fixed-to-responsive\" style=\"max-width: 300px;max-height: 300px;position: relative;width: 100%;display: inline-block;\"&gt;&lt;img src=\"https://blueberry-assets.oneclick.es/M1_NyO_30a_1.svg\" alt=\"\" tabindex=\"0\"&gt;&lt;/img&gt;&lt;div class=\"lemo-graphie-container\" style=\"position: absolute;top: 0;left: 0;width: 100%;height: 100%;\"&gt;&lt;div class=\"lemo-graphie\" style=\"position: relative; width: 100%; height: 100%;\"&gt;&lt;span class=\"lemo-graphie-label\" style=\"position: absolute; left: 43.5%; top: 36%;\"&gt;&lt;p style=\"font-size:30px;\"&gt;&lt;b&gt;{{Q2}}&lt;/b&gt;&lt;/p&gt;&lt;/span&gt;&lt;/div&gt;&lt;/div&gt;&lt;/div&gt;&lt;/div&gt;&lt;p&gt;{{Q2}} -&gt; {{T1}} decenas y {{T2}} unidades&lt;/p&gt;","seed":{"parameters":[{"name":"Q2","label":null,"min":30,"max":49,"step":1}],"calculated":[{"name":"T1","label":"{{function}}","function":"math.floor({{Q2}}/10)","temp":true},{"name":"T2","label":"{{function}}","function":"{{Q2}}-math.floor({{Q2}}/10)*10","temp":true},{"name":"T3","label":"{{function}}","function":"math.floor({{Q2}}/10)+1","temp":true},{"name":"T4","label":"{{function}}","function":"{{Q2}}-math.floor({{Q2}}/10)*10+2","temp":true},{"name":"A1","label":"{{function}}","function":"{{T1}}","group":1},{"name":"A2","label":"{{function}}","function":"{{T3}}","incorrect":true,"group":1},{"name":"A3","label":"{{function}}","function":"{{T2}}","group":2},{"name":"A4","label":"{{function}}","function":"{{T4}}","incorrect":true,"group":2}],"uniques":true},"algorithm":{"name":"groupResponses","template":"Cloze with drop down"}}</t>
  </si>
  <si>
    <t>¿Cuántas decenas y unidades son el número {{T2}}?</t>
  </si>
  <si>
    <t>Son {{A1}} decenas y {{A2}} unidades.</t>
  </si>
  <si>
    <t xml:space="preserve">Q1=List=3,4
Q2= Min = 2; Max = 9; Step = 1
</t>
  </si>
  <si>
    <t>A1={{Q1}}
A2={{Q2}}
T2={{Q1}}*10+{{Q2}}</t>
  </si>
  <si>
    <t>{"id":"M1-NyO-30a-E-1","stimulus":"&lt;p&gt;¿Cuántas decenas y unidades son el número {{T2}}?&lt;/p&gt;","feedback":"&lt;p&gt;10 unidades = 1 decena&lt;/p&gt;","hint":"&lt;p&gt;10 unidades = 1 decena&lt;/p&gt;","template":"&lt;p&gt;Son {{response}} decenas y {{response}} unidades.&lt;/p&gt;","seed":{"parameters":[{"name":"Q1","label":null,"list":[3,4]},{"name":"Q2","label":null,"min":2,"max":9,"step":1}],"calculated":[{"name":"A1","label":"{{function}}","function":"{{Q1}}"},{"name":"A2","label":"{{function}}","function":"{{Q2}}"},{"name":"T2","function":"{{Q1}}*10+{{Q2}}","temp":true}],"uniques":true},"algorithm":{"name":"calculateOperation","params":{"method":"equivLiteral","keyboard":"NUMERICAL"}}}</t>
  </si>
  <si>
    <t>¿Qué número es {{Q1}} decenas y {{Q2}} unidades?</t>
  </si>
  <si>
    <t>A1={{Q1}}*10+{{Q2}}
T1={{Q1}}*10</t>
  </si>
  <si>
    <t>&lt;p&gt;Como 1 decena son 10 unidades, entonces hay {{T1}} unidades.&lt;/p&gt;&lt;p&gt;Esas {{T1}} más las {{Q2}} unidades sueltas dan {{A1}}.&lt;/p&gt;</t>
  </si>
  <si>
    <t>{"id":"M1-NyO-30a-E-2","stimulus":"&lt;p&gt;¿Qué número es {{Q1}} decenas y {{Q2}} unidades?&lt;/p&gt;","feedback":"&lt;p&gt;Como 1 decena son 10 unidades, entonces hay {{T1}} unidades.&lt;/p&gt;&lt;p&gt;Esas {{T1}} más las {{Q2}} unidades sueltas dan {{A1}}.&lt;/p&gt;","hint":"&lt;p&gt;10 unidades = 1 decena&lt;/p&gt;","template":"&lt;p&gt;El número es {{response}}.&lt;/p&gt;","seed":{"parameters":[{"name":"Q1","label":null,"list":[3,4]},{"name":"Q2","label":null,"min":2,"max":9,"step":1}],"calculated":[{"name":"A1","label":"{{function}}","function":"{{Q1}}*10+{{Q2}}"},{"name":"T1","label":null,"function":"{{Q1}}*10","temp":true}],"uniques":true},"algorithm":{"name":"calculateOperation","params":{"method":"equivLiteral","keyboard":"NUMERICAL"}}}</t>
  </si>
  <si>
    <t>M1-NyO-7a</t>
  </si>
  <si>
    <t>Lee los números del 50 al 79</t>
  </si>
  <si>
    <t>Selecciona cómo se lee {{Q1}}.
{{T1}}*
{{T2}}
{{T3}}</t>
  </si>
  <si>
    <t>Q1-Q3= Min = 50; Max = 79; Step = 1</t>
  </si>
  <si>
    <t xml:space="preserve">T1= Lemonlib.numToWords({{Q1}},'es') 
T2= Lemonlib.numToWords({{Q2}},'es')
T3= Lemonlib.numToWords({{Q2}},'es')  </t>
  </si>
  <si>
    <t>&lt;table style=\"width: 100%;border: hidden;\"&gt;&lt;tbody&gt;&lt;tr&gt;&lt;td style=\"width: 33%;border: hidden;\"&gt;&lt;p&gt;51: cincuenta y uno&lt;/p&gt;&lt;p&gt;52: cincuenta y dos&lt;/p&gt;&lt;p&gt;53: cincuenta y tres&lt;/p&gt;&lt;p&gt;...&lt;/p&gt;&lt;/td&gt;&lt;td style=\"width: 33%;border: hidden;\"&gt;&lt;p&gt;61: sesenta y uno&lt;/p&gt;&lt;p&gt;62: sesenta y dos&lt;/p&gt;&lt;p&gt;63: sesenta y tres&lt;/p&gt;&lt;p&gt;...&lt;/p&gt;&lt;/td&gt;&lt;td style=\"width: 33%;border: hidden;\"&gt;&lt;p&gt;71: setenta y uno&lt;/p&gt;&lt;p&gt;72: setenta y dos&lt;/p&gt;&lt;p&gt;73: setenta y tres&lt;/p&gt;&lt;p&gt;...&lt;/p&gt;&lt;/td&gt;&lt;/tr&gt;&lt;/tbody&gt;&lt;/table&gt;</t>
  </si>
  <si>
    <t>{
    "id": "M1-NyO-7a-I-1",
    "stimulus": "&lt;p&gt;Selecciona cómo se lee {{Q1}}.&lt;/p&gt;",
    "hint": "&lt;table style=\"width: 100%;border: hidden;\"&gt;&lt;tbody&gt;&lt;tr&gt;&lt;td style=\"width: 33%;border: hidden;\"&gt;&lt;p&gt;51: cincuenta y uno&lt;/p&gt;&lt;p&gt;52: cincuenta y dos&lt;/p&gt;&lt;p&gt;53: cincuenta y tres&lt;/p&gt;&lt;p&gt;...&lt;/p&gt;&lt;/td&gt;&lt;td style=\"width: 33%;border: hidden;\"&gt;&lt;p&gt;61: sesenta y uno&lt;/p&gt;&lt;p&gt;62: sesenta y dos&lt;/p&gt;&lt;p&gt;63: sesenta y tres&lt;/p&gt;&lt;p&gt;...&lt;/p&gt;&lt;/td&gt;&lt;td style=\"width: 33%;border: hidden;\"&gt;&lt;p&gt;71: setenta y uno&lt;/p&gt;&lt;p&gt;72: setenta y dos&lt;/p&gt;&lt;p&gt;73: setenta y tres&lt;/p&gt;&lt;p&gt;...&lt;/p&gt;&lt;/td&gt;&lt;/tr&gt;&lt;/tbody&gt;&lt;/table&gt;",
    "feedback": "&lt;table style=\"width: 100%;border: hidden;\"&gt;&lt;tbody&gt;&lt;tr&gt;&lt;td style=\"width: 33%;border: hidden;\"&gt;&lt;p&gt;51: cincuenta y uno&lt;/p&gt;&lt;p&gt;52: cincuenta y dos&lt;/p&gt;&lt;p&gt;53: cincuenta y tres&lt;/p&gt;&lt;p&gt;...&lt;/p&gt;&lt;/td&gt;&lt;td style=\"width: 33%;border: hidden;\"&gt;&lt;p&gt;61: sesenta y uno&lt;/p&gt;&lt;p&gt;62: sesenta y dos&lt;/p&gt;&lt;p&gt;63: sesenta y tres&lt;/p&gt;&lt;p&gt;...&lt;/p&gt;&lt;/td&gt;&lt;td style=\"width: 33%;border: hidden;\"&gt;&lt;p&gt;71: setenta y uno&lt;/p&gt;&lt;p&gt;72: setenta y dos&lt;/p&gt;&lt;p&gt;73: setenta y tres&lt;/p&gt;&lt;p&gt;...&lt;/p&gt;&lt;/td&gt;&lt;/tr&gt;&lt;/tbody&gt;&lt;/table&gt;",
    "seed": {
        "parameters": [
            {
                "name": "Q1",
                "label": null,
                "min": 50,
                "max": 79,
                "step": 1
            },
            {
                "name": "Q2",
                "label": null,
                "min": 50,
                "max": 79,
                "step": 1
            },
            {
                "name": "Q3",
                "label": null,
                "min": 50,
                "max": 79,
                "step": 1
            }
        ],
        "calculated": [
            {
                "name": "A1",
                "label": "{{function}}",
                "function": "Lemonlib.numToWords({{Q1}},'es')[0].toUpperCase() + Lemonlib.numToWords({{Q1}},'es').slice(1,)"
            },
            {
                "name": "A2",
                "label": "{{function}}",
                "function": "Lemonlib.numToWords({{Q2}},'es')[0].toUpperCase() + Lemonlib.numToWords({{Q2}},'es').slice(1,)",
                "incorrect": true
            },
            {
                "name": "A3",
                "label": "{{function}}",
                "function": "Lemonlib.numToWords({{Q3}},'es')[0].toUpperCase() + Lemonlib.numToWords({{Q3}},'es').slice(1,)",
                "incorrect": true
            }
        ],
        "uniques": true
    },
    "algorithm": {
        "name": "trueFalse",
        "template": "Multiple choice – standard",
        "params": {
            "countCorrect": 1,
            "countIncorrect": 2,
            "showCheckIcon": false,
            "columns": 3
        }
    }
}</t>
  </si>
  <si>
    <t>Arrastra cada número con su palabra correspondiente.</t>
  </si>
  <si>
    <t>&lt;p&gt;{{T1}}: {{A1}}&lt;/p&gt;&lt;p&gt;{{T2}}: {{A1}}&lt;/p&gt;&lt;p&gt;{{T3}}: {{A3}}&lt;/p&gt;</t>
  </si>
  <si>
    <t>T1= Lemonlib.numToWords({{Q1}},'es') 
T2= Lemonlib.numToWords({{Q2}},'es')
T3= Lemonlib.numToWords({{Q2}},'es') 
A1= Q1
A2= Q2
A3= Q3</t>
  </si>
  <si>
    <t>{"id":"M1-NyO-7a-I-2","stimulus":"&lt;p&gt;Arrastra cada número con su palabra correspondiente.&lt;/p&gt;","feedback":"&lt;table style=\"width: 100%;border: hidden;\"&gt;&lt;tbody&gt;&lt;tr&gt;&lt;td style=\"width: 33%;border: hidden;\"&gt;&lt;p&gt;51: cincuenta y uno&lt;/p&gt;&lt;p&gt;52: cincuenta y dos&lt;/p&gt;&lt;p&gt;53: cincuenta y tres&lt;/p&gt;&lt;p&gt;...&lt;/p&gt;&lt;/td&gt;&lt;td style=\"width: 33%;border: hidden;\"&gt;&lt;p&gt;61: sesenta y uno&lt;/p&gt;&lt;p&gt;62: sesenta y dos&lt;/p&gt;&lt;p&gt;63: sesenta y tres&lt;/p&gt;&lt;p&gt;...&lt;/p&gt;&lt;/td&gt;&lt;td style=\"width: 33%;border: hidden;\"&gt;&lt;p&gt;71: setenta y uno&lt;/p&gt;&lt;p&gt;72: setenta y dos&lt;/p&gt;&lt;p&gt;73: setenta y tres&lt;/p&gt;&lt;p&gt;...&lt;/p&gt;&lt;/td&gt;&lt;/tr&gt;&lt;/tbody&gt;&lt;/table&gt;","hint":"&lt;table style=\"width: 100%;border: hidden;\"&gt;&lt;tbody&gt;&lt;tr&gt;&lt;td style=\"width: 33%;border: hidden;\"&gt;&lt;p&gt;51: cincuenta y uno&lt;/p&gt;&lt;p&gt;52: cincuenta y dos&lt;/p&gt;&lt;p&gt;53: cincuenta y tres&lt;/p&gt;&lt;p&gt;...&lt;/p&gt;&lt;/td&gt;&lt;td style=\"width: 33%;border: hidden;\"&gt;&lt;p&gt;61: sesenta y uno&lt;/p&gt;&lt;p&gt;62: sesenta y dos&lt;/p&gt;&lt;p&gt;63: sesenta y tres&lt;/p&gt;&lt;p&gt;...&lt;/p&gt;&lt;/td&gt;&lt;td style=\"width: 33%;border: hidden;\"&gt;&lt;p&gt;71: setenta y uno&lt;/p&gt;&lt;p&gt;72: setenta y dos&lt;/p&gt;&lt;p&gt;73: setenta y tres&lt;/p&gt;&lt;p&gt;...&lt;/p&gt;&lt;/td&gt;&lt;/tr&gt;&lt;/tbody&gt;&lt;/table&gt;","template":"&lt;p&gt;{{T1}}: {{response}}&lt;/p&gt;&lt;p&gt;{{T2}}: {{response}}&lt;/p&gt;&lt;p&gt;{{T3}}: {{response}}&lt;/p&gt;","seed":{"parameters":[{"name":"Q1","label":null,"min":50,"max":79,"step":1},{"name":"Q2","label":null,"min":30,"max":49,"step":1},{"name":"Q3","label":null,"min":30,"max":49,"step":1}],"calculated":[{"name":"T1","label":"{{function}}","function":"Lemonlib.numToWords({{Q1}}, 'es')[0].toUpperCase() + Lemonlib.numToWords({{Q1}}, 'es').slice(1,)","temp":true},{"name":"T2","label":"{{function}}","function":"Lemonlib.numToWords({{Q2}}, 'es')[0].toUpperCase() + Lemonlib.numToWords({{Q2}}, 'es').slice(1,)","temp":true},{"name":"T3","label":"{{function}}","function":"Lemonlib.numToWords({{Q3}}, 'es')[0].toUpperCase() + Lemonlib.numToWords({{Q3}}, 'es').slice(1,)","temp":true},{"name":"A1","label":"{{function}}","function":" {{Q1}}"},{"name":"A2","label":"{{function}}","function":" {{Q2}}"},{"name":"A3","label":"{{function}}","function":" {{Q3}}"}],"uniques":true},"algorithm":{"name":"calculateOperation","template":"Cloze with drag &amp; drop","params":{"keyboard":"NUMERICAL"}}}</t>
  </si>
  <si>
    <t>&lt;p&gt;{{Q1}}: {{A1}}&lt;/p&gt;&lt;p&gt;{{Q2}}: {{A2}}&lt;/p&gt;</t>
  </si>
  <si>
    <t>{"id":"M1-NyO-7a-E-1","stimulus":"&lt;p&gt;Arrastra los números correctos.&lt;/p&gt;","feedback":"&lt;table style=\"width: 100%;border: hidden;\"&gt;&lt;tbody&gt;&lt;tr&gt;&lt;td style=\"width: 33%;border: hidden;\"&gt;&lt;p&gt;51: cincuenta y uno&lt;/p&gt;&lt;p&gt;52: cincuenta y dos&lt;/p&gt;&lt;p&gt;53: cincuenta y tres&lt;/p&gt;&lt;p&gt;...&lt;/p&gt;&lt;/td&gt;&lt;td style=\"width: 33%;border: hidden;\"&gt;&lt;p&gt;61: sesenta y uno&lt;/p&gt;&lt;p&gt;62: sesenta y dos&lt;/p&gt;&lt;p&gt;63: sesenta y tres&lt;/p&gt;&lt;p&gt;...&lt;/p&gt;&lt;/td&gt;&lt;td style=\"width: 33%;border: hidden;\"&gt;&lt;p&gt;71: setenta y uno&lt;/p&gt;&lt;p&gt;72: setenta y dos&lt;/p&gt;&lt;p&gt;73: setenta y tres&lt;/p&gt;&lt;p&gt;...&lt;/p&gt;&lt;/td&gt;&lt;/tr&gt;&lt;/tbody&gt;&lt;/table&gt;","hint":"&lt;table style=\"width: 100%;border: hidden;\"&gt;&lt;tbody&gt;&lt;tr&gt;&lt;td style=\"width: 33%;border: hidden;\"&gt;&lt;p&gt;51: cincuenta y uno&lt;/p&gt;&lt;p&gt;52: cincuenta y dos&lt;/p&gt;&lt;p&gt;53: cincuenta y tres&lt;/p&gt;&lt;p&gt;...&lt;/p&gt;&lt;/td&gt;&lt;td style=\"width: 33%;border: hidden;\"&gt;&lt;p&gt;61: sesenta y uno&lt;/p&gt;&lt;p&gt;62: sesenta y dos&lt;/p&gt;&lt;p&gt;63: sesenta y tres&lt;/p&gt;&lt;p&gt;...&lt;/p&gt;&lt;/td&gt;&lt;td style=\"width: 33%;border: hidden;\"&gt;&lt;p&gt;71: setenta y uno&lt;/p&gt;&lt;p&gt;72: setenta y dos&lt;/p&gt;&lt;p&gt;73: setenta y tres&lt;/p&gt;&lt;p&gt;...&lt;/p&gt;&lt;/td&gt;&lt;/tr&gt;&lt;/tbody&gt;&lt;/table&gt;","template":"&lt;p&gt;{{Q1}}: {{response}}&lt;/p&gt;&lt;p&gt;{{Q2}}: {{response}}&lt;/p&gt;","seed":{"parameters":[{"name":"Q1","label":null,"min":50,"max":79,"step":1},{"name":"Q2","label":null,"min":30,"max":49,"step":1},{"name":"Q3","label":null,"min":30,"max":49,"step":1}],"calculated":[{"name":"A1","label":"{{function}}","function":"Lemonlib.numToWords({{Q1}},'es')"},{"name":"A2","label":"{{function}}","function":"Lemonlib.numToWords({{Q2}},'es')"},{"name":"A3","label":"{{function}}","function":"Lemonlib.numToWords({{Q3}},'es')","incorrect":true}],"uniques":true},"algorithm":{"name":"calculateOperation","template":"Cloze with drag &amp; drop","params":{"keyboard":"NUMERICAL"}}}</t>
  </si>
  <si>
    <t>Di si estas frases son verdaderas o falsas.
El número {{Q1}} se lee \"{{T1}}\".*
El número {{Q2}} se lee \"{{T2}}\".</t>
  </si>
  <si>
    <t>T1=Lemonlib.numToWords({{Q1}},'es') *
T2=Lemonlib.numToWords({{Q3}},'es')</t>
  </si>
  <si>
    <t>{"id":"M1-NyO-7a-E-2","stimulus":"&lt;p&gt;Di si estas frases son verdaderas o falsas.&lt;/p&gt;","template":"{{response}}","hint":"&lt;table style=\"width: 100%;border: hidden;\"&gt;&lt;tbody&gt;&lt;tr&gt;&lt;td style=\"width: 33%;border: hidden;\"&gt;&lt;p&gt;51: cincuenta y uno&lt;/p&gt;&lt;p&gt;52: cincuenta y dos&lt;/p&gt;&lt;p&gt;53: cincuenta y tres&lt;/p&gt;&lt;p&gt;...&lt;/p&gt;&lt;/td&gt;&lt;td style=\"width: 33%;border: hidden;\"&gt;&lt;p&gt;61: sesenta y uno&lt;/p&gt;&lt;p&gt;62: sesenta y dos&lt;/p&gt;&lt;p&gt;63: sesenta y tres&lt;/p&gt;&lt;p&gt;...&lt;/p&gt;&lt;/td&gt;&lt;td style=\"width: 33%;border: hidden;\"&gt;&lt;p&gt;71: setenta y uno&lt;/p&gt;&lt;p&gt;72: setenta y dos&lt;/p&gt;&lt;p&gt;73: setenta y tres&lt;/p&gt;&lt;p&gt;...&lt;/p&gt;&lt;/td&gt;&lt;/tr&gt;&lt;/tbody&gt;&lt;/table&gt;","feedback":"&lt;table style=\"width: 100%;border: hidden;\"&gt;&lt;tbody&gt;&lt;tr&gt;&lt;td style=\"width: 33%;border: hidden;\"&gt;&lt;p&gt;51: cincuenta y uno&lt;/p&gt;&lt;p&gt;52: cincuenta y dos&lt;/p&gt;&lt;p&gt;53: cincuenta y tres&lt;/p&gt;&lt;p&gt;...&lt;/p&gt;&lt;/td&gt;&lt;td style=\"width: 33%;border: hidden;\"&gt;&lt;p&gt;61: sesenta y uno&lt;/p&gt;&lt;p&gt;62: sesenta y dos&lt;/p&gt;&lt;p&gt;63: sesenta y tres&lt;/p&gt;&lt;p&gt;...&lt;/p&gt;&lt;/td&gt;&lt;td style=\"width: 33%;border: hidden;\"&gt;&lt;p&gt;71: setenta y uno&lt;/p&gt;&lt;p&gt;72: setenta y dos&lt;/p&gt;&lt;p&gt;73: setenta y tres&lt;/p&gt;&lt;p&gt;...&lt;/p&gt;&lt;/td&gt;&lt;/tr&gt;&lt;/tbody&gt;&lt;/table&gt;","seed":{"parameters":[{"name":"Q1","label":null,"min":50,"max":79,"step":1},{"name":"Q2","label":null,"min":50,"max":79,"step":1},{"name":"Q3","label":null,"min":50,"max":79,"step":1}],"calculated":[{"name":"T1","label":"{{function}}","function":"Lemonlib.numToWords({{Q1}},'es')","temp":true},{"name":"T2","label":"{{function}}","function":"Lemonlib.numToWords({{Q3}},'es')","temp":true},{"name":"A1","label":"El número {{Q1}} se lee \"{{T1}}\"."},{"name":"A2","label":"El número {{Q2}} se lee \"{{T2}}\".","incorrect":true}],"uniques":true},"algorithm":{"name":"trueFalse","template":"Choice matrix – inline","params":{"countCorrect":1,"countIncorrect":1,"showCheckIcon":false,"options":["Verdadero","Falso"]}}}</t>
  </si>
  <si>
    <t>M1-NyO-7b</t>
  </si>
  <si>
    <t>Escribe los números del 50 al 79</t>
  </si>
  <si>
    <t>Elige la opción correcta.</t>
  </si>
  <si>
    <t>El número {{T1}} se escribe {{A1}}* | {{A2}} | {{A3}}</t>
  </si>
  <si>
    <t>T1= Lemonlib.numToWords({{Q1}},'es')
A1= {{Q1}}
A2= {{Q2}}
A3= {{Q3}}</t>
  </si>
  <si>
    <t>{"id":"M1-NyO-7b-I-1","stimulus":"&lt;p&gt;Elige la opción correcta.&lt;/p&gt;","template":"&lt;p&gt;El número {{T1}} se escribe {{response}}&lt;/p&gt;","hint":"&lt;table style=\"width: 100%;border: hidden;\"&gt;&lt;tbody&gt;&lt;tr&gt;&lt;td style=\"width: 33%;border: hidden;\"&gt;&lt;p&gt;51: cincuenta y uno&lt;/p&gt;&lt;p&gt;52: cincuenta y dos&lt;/p&gt;&lt;p&gt;53: cincuenta y tres&lt;/p&gt;&lt;p&gt;...&lt;/p&gt;&lt;/td&gt;&lt;td style=\"width: 33%;border: hidden;\"&gt;&lt;p&gt;61: sesenta y uno&lt;/p&gt;&lt;p&gt;62: sesenta y dos&lt;/p&gt;&lt;p&gt;63: sesenta y tres&lt;/p&gt;&lt;p&gt;...&lt;/p&gt;&lt;/td&gt;&lt;td style=\"width: 33%;border: hidden;\"&gt;&lt;p&gt;71: setenta y uno&lt;/p&gt;&lt;p&gt;72: setenta y dos&lt;/p&gt;&lt;p&gt;73: setenta y tres&lt;/p&gt;&lt;p&gt;...&lt;/p&gt;&lt;/td&gt;&lt;/tr&gt;&lt;/tbody&gt;&lt;/table&gt;","feedback":"&lt;table style=\"width: 100%;border: hidden;\"&gt;&lt;tbody&gt;&lt;tr&gt;&lt;td style=\"width: 33%;border: hidden;\"&gt;&lt;p&gt;51: cincuenta y uno&lt;/p&gt;&lt;p&gt;52: cincuenta y dos&lt;/p&gt;&lt;p&gt;53: cincuenta y tres&lt;/p&gt;&lt;p&gt;...&lt;/p&gt;&lt;/td&gt;&lt;td style=\"width: 33%;border: hidden;\"&gt;&lt;p&gt;61: sesenta y uno&lt;/p&gt;&lt;p&gt;62: sesenta y dos&lt;/p&gt;&lt;p&gt;63: sesenta y tres&lt;/p&gt;&lt;p&gt;...&lt;/p&gt;&lt;/td&gt;&lt;td style=\"width: 33%;border: hidden;\"&gt;&lt;p&gt;71: setenta y uno&lt;/p&gt;&lt;p&gt;72: setenta y dos&lt;/p&gt;&lt;p&gt;73: setenta y tres&lt;/p&gt;&lt;p&gt;...&lt;/p&gt;&lt;/td&gt;&lt;/tr&gt;&lt;/tbody&gt;&lt;/table&gt;","seed":{"parameters":[{"name":"Q1","label":null,"min":50,"max":79,"step":1},{"name":"Q2","label":null,"min":50,"max":79,"step":1},{"name":"Q3","label":null,"min":50,"max":79,"step":1}],"calculated":[{"name":"T1","label":"{{function}}","function":"Lemonlib.numToWords({{Q1}},'es')","temp":true},{"name":"A1","label":"{{function}}","function":"{{Q1}}","group":1},{"name":"A2","label":"{{function}}","function":"{{Q2}}","incorrect":true,"group":1},{"name":"A3","label":"{{function}}","function":"{{Q3}}","incorrect":true,"group":1}],"uniques":true},"algorithm":{"name":"groupResponses","template":"Cloze with drop down"}}</t>
  </si>
  <si>
    <t>El número \"{{T1}}\" es...
{{Q1}}*
{{Q2}}
{{Q3}}</t>
  </si>
  <si>
    <t>Q1= Min = 50; Max = 79; Step = 1
Q2= Min = 50; Max = 79; Step = 1
Q3= Min = 50; Max = 79; Step = 1</t>
  </si>
  <si>
    <t>T1= Lemonlib.numToWords({{Q1}},'es')</t>
  </si>
  <si>
    <t>{"id":"M1-NyO-7b-I-2","stimulus":"&lt;p&gt;El número \"{{T1}}\" es...&lt;/p&gt;","hint":"&lt;table style=\"width: 100%;border: hidden;\"&gt;&lt;tbody&gt;&lt;tr&gt;&lt;td style=\"width: 33%;border: hidden;\"&gt;&lt;p&gt;51: cincuenta y uno&lt;/p&gt;&lt;p&gt;52: cincuenta y dos&lt;/p&gt;&lt;p&gt;53: cincuenta y tres&lt;/p&gt;&lt;p&gt;...&lt;/p&gt;&lt;/td&gt;&lt;td style=\"width: 33%;border: hidden;\"&gt;&lt;p&gt;61: sesenta y uno&lt;/p&gt;&lt;p&gt;62: sesenta y dos&lt;/p&gt;&lt;p&gt;63: sesenta y tres&lt;/p&gt;&lt;p&gt;...&lt;/p&gt;&lt;/td&gt;&lt;td style=\"width: 33%;border: hidden;\"&gt;&lt;p&gt;71: setenta y uno&lt;/p&gt;&lt;p&gt;72: setenta y dos&lt;/p&gt;&lt;p&gt;73: setenta y tres&lt;/p&gt;&lt;p&gt;...&lt;/p&gt;&lt;/td&gt;&lt;/tr&gt;&lt;/tbody&gt;&lt;/table&gt;","feedback":"&lt;table style=\"width: 100%;border: hidden;\"&gt;&lt;tbody&gt;&lt;tr&gt;&lt;td style=\"width: 33%;border: hidden;\"&gt;&lt;p&gt;51: cincuenta y uno&lt;/p&gt;&lt;p&gt;52: cincuenta y dos&lt;/p&gt;&lt;p&gt;53: cincuenta y tres&lt;/p&gt;&lt;p&gt;...&lt;/p&gt;&lt;/td&gt;&lt;td style=\"width: 33%;border: hidden;\"&gt;&lt;p&gt;61: sesenta y uno&lt;/p&gt;&lt;p&gt;62: sesenta y dos&lt;/p&gt;&lt;p&gt;63: sesenta y tres&lt;/p&gt;&lt;p&gt;...&lt;/p&gt;&lt;/td&gt;&lt;td style=\"width: 33%;border: hidden;\"&gt;&lt;p&gt;71: setenta y uno&lt;/p&gt;&lt;p&gt;72: setenta y dos&lt;/p&gt;&lt;p&gt;73: setenta y tres&lt;/p&gt;&lt;p&gt;...&lt;/p&gt;&lt;/td&gt;&lt;/tr&gt;&lt;/tbody&gt;&lt;/table&gt;","seed":{"parameters":[{"name":"Q1","label":null,"min":50,"max":79,"step":1},{"name":"Q2","label":null,"min":50,"max":79,"step":1},{"name":"Q3","label":null,"min":50,"max":79,"step":1}],"calculated":[{"name":"T1","label":"{{function}}","function":"Lemonlib.numToWords({{Q1}},'es')","temp":true},{"name":"A1","label":"{{function}}","function":" {{Q1}}","incorrect":false},{"name":"A2","label":"{{function}}","function":"{{Q2}}","incorrect":true},{"name":"A3","label":"{{function}}","function":"{{Q3}}","incorrect":true}],"uniques":true},"algorithm":{"name":"trueFalse","template":"Multiple choice – standard","params":{"countCorrect":1,"countIncorrect":2,"showCheckIcon": false,
            "columns": 3}}}</t>
  </si>
  <si>
    <t>Une con líneas.
{{T1}} - {{Q1}}
{{T2}} - {{Q2}}
{{T3}} - {{Q3}}</t>
  </si>
  <si>
    <t>Q1= Min = 50; Max = 79; Step = 1</t>
  </si>
  <si>
    <t>T1= Lemonlib.numToWords({{Q1}},'es')
T2= Lemonlib.numToWords({{Q2}},'es')
T3= Lemonlib.numToWords({{Q3}},'es')
A1={{Q1}}
A2={{Q2}}
A3={{Q3}}</t>
  </si>
  <si>
    <t>{"id":"M1-NyO-7b-E-1","stimulus":"&lt;p&gt;Arrastra los números a su lugar correspondiente.&lt;/p&gt;","feedback":"&lt;table style=\"width: 100%;border: hidden;\"&gt;&lt;tbody&gt;&lt;tr&gt;&lt;td style=\"width: 33%;border: hidden;\"&gt;&lt;p&gt;51: cincuenta y uno&lt;/p&gt;&lt;p&gt;52: cincuenta y dos&lt;/p&gt;&lt;p&gt;53: cincuenta y tres&lt;/p&gt;&lt;p&gt;...&lt;/p&gt;&lt;/td&gt;&lt;td style=\"width: 33%;border: hidden;\"&gt;&lt;p&gt;61: sesenta y uno&lt;/p&gt;&lt;p&gt;62: sesenta y dos&lt;/p&gt;&lt;p&gt;63: sesenta y tres&lt;/p&gt;&lt;p&gt;...&lt;/p&gt;&lt;/td&gt;&lt;td style=\"width: 33%;border: hidden;\"&gt;&lt;p&gt;71: setenta y uno&lt;/p&gt;&lt;p&gt;72: setenta y dos&lt;/p&gt;&lt;p&gt;73: setenta y tres&lt;/p&gt;&lt;p&gt;...&lt;/p&gt;&lt;/td&gt;&lt;/tr&gt;&lt;/tbody&gt;&lt;/table&gt;","hint":"&lt;table style=\"width: 100%;border: hidden;\"&gt;&lt;tbody&gt;&lt;tr&gt;&lt;td style=\"width: 33%;border: hidden;\"&gt;&lt;p&gt;51: cincuenta y uno&lt;/p&gt;&lt;p&gt;52: cincuenta y dos&lt;/p&gt;&lt;p&gt;53: cincuenta y tres&lt;/p&gt;&lt;p&gt;...&lt;/p&gt;&lt;/td&gt;&lt;td style=\"width: 33%;border: hidden;\"&gt;&lt;p&gt;61: sesenta y uno&lt;/p&gt;&lt;p&gt;62: sesenta y dos&lt;/p&gt;&lt;p&gt;63: sesenta y tres&lt;/p&gt;&lt;p&gt;...&lt;/p&gt;&lt;/td&gt;&lt;td style=\"width: 33%;border: hidden;\"&gt;&lt;p&gt;71: setenta y uno&lt;/p&gt;&lt;p&gt;72: setenta y dos&lt;/p&gt;&lt;p&gt;73: setenta y tres&lt;/p&gt;&lt;p&gt;...&lt;/p&gt;&lt;/td&gt;&lt;/tr&gt;&lt;/tbody&gt;&lt;/table&gt;","seed":{"parameters":[{"name":"Q1","label":null,"min":50,"max":79,"step":1},{"name":"Q2","label":null,"min":50,"max":79,"step":1},{"name":"Q3","label":null,"min":50,"max":79,"step":1}],"calculated":[{"name":"A1","label":"{{Q1}}","function":"Lemonlib.numToWords({{Q1}},'es')[0].toUpperCase() + Lemonlib.numToWords({{Q1}},'es').slice(1,)"},{"name":"A2","label":"{{Q2}}","function":"Lemonlib.numToWords({{Q2}},'es')[0].toUpperCase() + Lemonlib.numToWords({{Q2}},'es').slice(1,)","incorrect":true},{"name":"A3","label":"{{Q3}}","function":"Lemonlib.numToWords({{Q3}},'es')[0].toUpperCase() + Lemonlib.numToWords({{Q3}},'es').slice(1,)","incorrect":true}],"isNumToWords":true,"uniques":true},"algorithm":{"name":"linkOperationResult","params":{"invert":false},"template":"match list"}}</t>
  </si>
  <si>
    <t>&lt;p&gt;{{T1}}: {{A1}}&lt;/p&gt;&lt;p&gt;{{T2}}: {{A2}}&lt;/p&gt;</t>
  </si>
  <si>
    <t>T1= Lemonlib.numToWords({{Q1}},'es')
T2= Lemonlib.numToWords({{Q2}},'es')
A1={{Q1}}
A2={{Q2}}
A3={{Q3}}</t>
  </si>
  <si>
    <t>{"id":"M1-NyO-7b-E-2","stimulus":"&lt;p&gt;Arrastra los números correctos.&lt;/p&gt;","feedback":"&lt;table style=\"width: 100%;border: hidden;\"&gt;&lt;tbody&gt;&lt;tr&gt;&lt;td style=\"width: 33%;border: hidden;\"&gt;&lt;p&gt;51: cincuenta y uno&lt;/p&gt;&lt;p&gt;52: cincuenta y dos&lt;/p&gt;&lt;p&gt;53: cincuenta y tres&lt;/p&gt;&lt;p&gt;...&lt;/p&gt;&lt;/td&gt;&lt;td style=\"width: 33%;border: hidden;\"&gt;&lt;p&gt;61: sesenta y uno&lt;/p&gt;&lt;p&gt;62: sesenta y dos&lt;/p&gt;&lt;p&gt;63: sesenta y tres&lt;/p&gt;&lt;p&gt;...&lt;/p&gt;&lt;/td&gt;&lt;td style=\"width: 33%;border: hidden;\"&gt;&lt;p&gt;71: setenta y uno&lt;/p&gt;&lt;p&gt;72: setenta y dos&lt;/p&gt;&lt;p&gt;73: setenta y tres&lt;/p&gt;&lt;p&gt;...&lt;/p&gt;&lt;/td&gt;&lt;/tr&gt;&lt;/tbody&gt;&lt;/table&gt;","hint":"&lt;table style=\"width: 100%;border: hidden;\"&gt;&lt;tbody&gt;&lt;tr&gt;&lt;td style=\"width: 33%;border: hidden;\"&gt;&lt;p&gt;51: cincuenta y uno&lt;/p&gt;&lt;p&gt;52: cincuenta y dos&lt;/p&gt;&lt;p&gt;53: cincuenta y tres&lt;/p&gt;&lt;p&gt;...&lt;/p&gt;&lt;/td&gt;&lt;td style=\"width: 33%;border: hidden;\"&gt;&lt;p&gt;61: sesenta y uno&lt;/p&gt;&lt;p&gt;62: sesenta y dos&lt;/p&gt;&lt;p&gt;63: sesenta y tres&lt;/p&gt;&lt;p&gt;...&lt;/p&gt;&lt;/td&gt;&lt;td style=\"width: 33%;border: hidden;\"&gt;&lt;p&gt;71: setenta y uno&lt;/p&gt;&lt;p&gt;72: setenta y dos&lt;/p&gt;&lt;p&gt;73: setenta y tres&lt;/p&gt;&lt;p&gt;...&lt;/p&gt;&lt;/td&gt;&lt;/tr&gt;&lt;/tbody&gt;&lt;/table&gt;","template":"&lt;p&gt;{{T1}}: {{response}}&lt;/p&gt;&lt;p&gt;{{T2}}: {{response}}&lt;/p&gt;","seed":{"parameters":[{"name":"Q1","label":null,"min":50,"max":79,"step":1},{"name":"Q2","label":null,"min":50,"max":79,"step":1},{"name":"Q3","label":null,"min":50,"max":79,"step":1}],"calculated":[{"name":"T1","label":"{{function}}","function":"Lemonlib.numToWords({{Q1}}, 'es')[0].toUpperCase() + Lemonlib.numToWords({{Q1}}, 'es').slice(1,)","temp":true},{"name":"T2","label":"{{function}}","function":"Lemonlib.numToWords({{Q2}}, 'es')[0].toUpperCase() + Lemonlib.numToWords({{Q2}}, 'es').slice(1,)","temp":true},{"name":"A1","label":"{{function}}","function":"{{Q1}}"},{"name":"A2","label":"{{function}}","function":"{{Q2}}"},{"name":"A3","label":"{{function}}","function":"{{Q3}}","incorrect":true}],"uniques":true},"algorithm":{"name":"calculateOperation","template":"Cloze with drag &amp; drop","params":{"keyboard":"NUMERICAL"}}}</t>
  </si>
  <si>
    <t>M1-NyO-7c</t>
  </si>
  <si>
    <t>Ordena los números del 50 al 79</t>
  </si>
  <si>
    <t>Ordena estos números de mayor a menor.</t>
  </si>
  <si>
    <t>&lt;p&gt;Los primeros números a partir de 50 son:&lt;/p&gt;&lt;p&gt;51, 52, 53...&lt;/p&gt;</t>
  </si>
  <si>
    <t>{"id":"M1-NyO-7c-I-1","stimulus":"&lt;p&gt;Arrastra y ordena estos números de mayor a menor.&lt;/p&gt;","template":"&lt;p style=\"text-align:center;\"&gt;{{response}} &gt; {{response}} &gt; {{response}}&lt;/p&gt;","feedback":"&lt;p&gt;Los primeros números a partir de 50 son:&lt;/p&gt;&lt;p style=\"text-align: center\"&gt;51, 52, 53, 54 ...&lt;/p&gt;","hint":"&lt;p&gt;Los primeros números a partir de 50 son:&lt;/p&gt;&lt;p style=\"text-align: center\"&gt;51, 52, 53, 54 ...&lt;/p&gt;","seed":{"parameters":[{"name":"Q1","label":null,"min":50,"max":79,"step":1},{"name":"Q2","label":null,"min":50,"max":79,"step":1},{"name":"Q3","label":null,"min":50,"max":79,"step":1}],"calculated":[{"name":"A1","label":"{{function}}","function":"math.max({{Q1}}, {{Q2}}, {{Q3}})"},{"name":"A2","label":"{{function}}","function":"{{Q1}}+{{Q2}}+{{Q3}}-math.min({{Q1}}, {{Q2}}, {{Q3}})-math.max({{Q1}}, {{Q2}}, {{Q3}})"},{"name":"A3","label":"{{function}}","function":"math.min({{Q1}}, {{Q2}}, {{Q3}})"}],"uniques":true},"algorithm":{"name":"calculateOperation","template":"Cloze with drag &amp; drop","params":{"keyboard":"NUMERICAL"}}}</t>
  </si>
  <si>
    <t>Q1-Q2=Min=50;Max=79;Step=1
Q3 = List = 5, 6, 7, 8, 9
Q4 = List = 1, 2, 3, 4, 5, 6, 7, 8, 9
Q5 = List = 1, 2, 3, 4
Q6 = List = 1, 2, 3, 4, 5, 6, 7, 8, 9
Q7 = List = 1, 2, 3, 4, 5, 6, 7, 8, 9
Q8 = List = 1, 2, 3, 4
Q9 = List = 5, 6, 7, 8, 9</t>
  </si>
  <si>
    <t>{"id":"M1-NyO-7c-E-1","stimulus":"&lt;p&gt;Arrastra estos números para ordenarlos de menor a mayor.&lt;/p&gt;","feedback":"&lt;p&gt;Los primeros números a partir de 50 son:&lt;/p&gt;&lt;p style=\"text-align: center\"&gt;51, 52, 53, 54, ...&lt;/p&gt;","hint":"&lt;p&gt;Los primeros números a partir de 50 son:&lt;/p&gt;&lt;p style=\"text-align: center\"&gt;51, 52, 53, 54 ...&lt;/p&gt;","template":"&lt;p&gt;{{response}} &lt; {{response}}&lt;/p&gt;","seed":{"parameters":[{"name":"Q1","label":null,"min":50,"max":79,"step":1},{"name":"Q2","label":null,"min":50,"max":79,"step":1},{"name":"Q3","label":null,"min":50,"max":79,"step":1}],"calculated":[{"name":"A1","label":"{{function}}","function":"math.min({{Q1}},{{Q2}})"},{"name":"A2","label":"{{function}}","function":"math.max({{Q1}},{{Q2}})"}],"uniques":true},"algorithm":{"name":"calculateOperation","template":"Cloze with drag &amp; drop","params":{"keyboard":"NUMERICAL"}}}</t>
  </si>
  <si>
    <t>Q1-Q2=Min=50;Max=79;Step=1
Q3 = List = 5, 6, 7, 8, 9
Q4 = List = 1, 2, 3, 4, 5, 6, 7, 8, 9
Q5 = List = 1, 2, 3, 4
Q6 = List = 1, 2, 3, 4, 5, 6, 7, 8, 9
Q7 = List = 1, 2, 3, 4, 5, 6, 7, 8, 9
Q8 = List = 1, 2, 3, 4
Q9 = List = 5, 6, 7, 8, 9</t>
  </si>
  <si>
    <t>A1=math.max({{Q1}},{{Q2}})
A2=math.min({{Q1}},{{Q2}})</t>
  </si>
  <si>
    <t>{"id":"M1-NyO-7c-E-2","stimulus":"&lt;p&gt;Arrastra estos números para ordenarlos de mayor a menor.&lt;/p&gt;","feedback":"&lt;p&gt;Los primeros números a partir de 50 son:&lt;/p&gt;&lt;p style=\"text-align: center\"&gt;51, 52, 53, 54, ...&lt;/p&gt;","hint":"&lt;p&gt;Los primeros números a partir de 50 son:&lt;/p&gt;&lt;p style=\"text-align: center\"&gt;51, 52, 53, 54, ...&lt;/p&gt;","template":"&lt;p&gt;{{response}} &gt; {{response}}&lt;/p&gt;","seed":{"parameters":[{"name":"Q1","label":null,"min":50,"max":79,"step":1},{"name":"Q2","label":null,"min":50,"max":79,"step":1}],"calculated":[{"name":"A1","label":"{{function}}","function":"math.max({{Q1}},{{Q2}})"},{"name":"A2","label":"{{function}}","function":"math.min({{Q1}},{{Q2}})"}],"uniques":true},"algorithm":{"name":"calculateOperation","template":"Cloze with drag &amp; drop","params":{"keyboard":"NUMERICAL"}}}</t>
  </si>
  <si>
    <t>M1-NyO-31a</t>
  </si>
  <si>
    <t>Descompone y compone números naturales del 50 al 79</t>
  </si>
  <si>
    <t>Une cada número con su descomposición.
{{T1}} | {{Q1}} decenas + {{Q2}} unidades
{{T3}} | {{Q2}} decenas + {{Q4}} unidades
{{T5}} | {{Q3}} decenas + {{Q6}} unidades</t>
  </si>
  <si>
    <t>Q1=List=5,6,7
Q2=Min=1; Max=9; Step=1
Q3=List=5,6,7
Q4=Min=1; Max=9; Step=1
Q5=List=5,6,7
Q6=Min=1; Max=9; Step=1
Q10=List=5,6,7
Q20=Min=1; Max=9; Step=1
Q11=List=5,6,7
Q21=Min=1; Max=9; Step=1</t>
  </si>
  <si>
    <t>T1={{Q1}}*10+{{Q2}}
T3={{Q2}}*10+{{Q4}}
T5={{Q3}}*10+{{Q6}}</t>
  </si>
  <si>
    <t>&lt;p&gt;Por ejemplo, el número {{T1}} tiene {{Q1}} decenas y {{Q2}} unidades, por eso se descompone así:&lt;/p&gt;&lt;p&gt;{{T1}} = {{T20}} + {{Q2}}&lt;/p&gt;</t>
  </si>
  <si>
    <t xml:space="preserve">T20={{Q1}}*10 </t>
  </si>
  <si>
    <t>{"id":"M1-NyO-31a-I-1","stimulus":"&lt;p&gt;Arrastra la descomposición de cada número al lugar donde corresponda.&lt;/p&gt;","feedback":"&lt;p&gt;Por ejemplo, el número {{T1}} tiene {{Q1}} decenas y {{Q2}} unidades, por eso se descompone así:&lt;/p&gt;&lt;p&gt;{{T1}} = {{T20}} + {{Q2}}&lt;/p&gt;","hint":"&lt;p&gt;10 unidades = 1 decena&lt;/p&gt;","seed":{"parameters":[{"name":"Q1","label":null,"list":[5,6,7]},{"name":"Q2","label":null,"min":2,"max":9,"step":1},{"name":"Q3","label":null,"list":[5,6,7]},{"name":"Q4","label":null,"min":2,"max":9,"step":1},{"name":"Q5","label":null,"list":[5,6,7]},{"name":"Q6","label":null,"min":2,"max":9,"step":1},{"name":"Q10","label":null,"list":[5,6,7]},{"name":"Q20","label":null,"min":2,"max":9,"step":1},{"name":"Q11","label":null,"list":[5,6,7]},{"name":"Q21","label":null,"min":2,"max":9,"step":1}],"calculated":[{"name":"T1","label":"{{function}}","function":"{{Q1}}*10+{{Q2}}","temp":true},{"name":"T3","label":"{{function}}","function":"{{Q2}}*10+{{Q4}}","temp":true},{"name":"T5","label":"{{function}}","function":"{{Q3}}*10+{{Q6}}","temp":true},{"name":"T20","label":"{{function}}","function":"{{Q1}}*10","temp":true},{"name":"A1","label":"{{T1}}","function":"{{Q1}} decenas + {{Q2}} unidades"},{"name":"A2","label":"{{T3}}","function":"{{Q2}} decenas + {{Q4}} unidades"},{"name":"A3","label":"{{T5}}","function":"{{Q3}} decenas + {{Q6}} unidades"}],"isNumToWords":true,"uniques":true},"algorithm":{"name":"linkOperationResult","params":{"invert":true},"template":"match list"}}</t>
  </si>
  <si>
    <t>&lt;p&gt;Observa este ejemplo y descompón el siguiente número.&lt;/p&gt;&lt;p&gt;{{T10}} = {{T20}} + {{Q20}}&lt;/p&gt;</t>
  </si>
  <si>
    <t>{{T11}} = {{A1}} + {{A2}}</t>
  </si>
  <si>
    <t xml:space="preserve">Q10=List=5,6,7
Q20=Min=0; Max=9; Step=1
Q11=List=5,6,7
Q21=Min=0; Max=9; Step=1
</t>
  </si>
  <si>
    <t xml:space="preserve">T10={{Q10}}*10+{{Q20}}
T20={{Q10}}*10
T11={{Q11}}*10+{{Q21}}
A1={{Q11}}*10
A2={{Q21}}
</t>
  </si>
  <si>
    <t>&lt;p&gt;El número {{T10}} tiene {{Q10}} decenas y {{Q20}} unidades, por eso se descompone así:&lt;/p&gt;&lt;p&gt;{{T10}} = {{T20}} + {{Q20}}&lt;/p&gt;</t>
  </si>
  <si>
    <t>{"id":"M1-NyO-31a-E-1","stimulus":"&lt;p&gt;Observa este ejemplo y descompón.&lt;/p&gt;&lt;p style=\"text-align: center\"&gt;{{T10}} = {{T20}} + {{Q20}}&lt;/p&gt;","feedback":"&lt;p&gt;El número {{T10}} tiene {{Q10}} decenas y {{Q20}} unidades, por eso se descompone así:&lt;/p&gt;&lt;p style=\"text-align: center\"&gt;{{T10}} = {{T20}} + {{Q20}}&lt;/p&gt;","hint":"&lt;p&gt;1 decena = 10 unidades&lt;/p&gt;","template":"&lt;p style=\"text-align: center\"&gt;{{T11}} = {{response}} + {{response}}&lt;/p&gt;","seed":{"parameters":[{"name":"Q10","label":null,"list":[5,6,7]},{"name":"Q20","label":null,"min":0,"max":9,"step":1},{"name":"Q11","label":null,"list":[5,6,7]},{"name":"Q21","label":null,"min":0,"max":9,"step":1}],"calculated":[{"name":"A1","label":"{{function}}","function":"{{Q11}}*10"},{"name":"A2","label":"{{function}}","function":"{{Q21}}"},{"name":"T10","label":null,"function":"{{Q10}}*10+{{Q20}}","temp":true},{"name":"T20","label":null,"function":"{{Q10}}*10","temp":true},{"name":"T11","label":null,"function":"{{Q11}}*10+{{Q21}}","temp":true}],"uniques":true},"algorithm":{"name":"calculateOperation","params":{"method":"equivLiteral","keyboard":"NUMERICAL"}}}</t>
  </si>
  <si>
    <t>M1-NyO-8a</t>
  </si>
  <si>
    <t>Lee los números del 80 al 99</t>
  </si>
  <si>
    <t>Completa esta oración.</t>
  </si>
  <si>
    <t>El número {{Q1}} se lee {{group1}}.</t>
  </si>
  <si>
    <t>Q1-Q3= Min = 80; Max = 99; Step= 1</t>
  </si>
  <si>
    <t>T1=Lemonlib.numToWords({{Q1}},'es')
T2=Lemonlib.numToWords({{Q2}},'es')
T3=Lemonlib.numToWords({{Q3}},'es')
group1=T1*, T2, T3</t>
  </si>
  <si>
    <t>&lt;table style=\"width: 50%;border: hidden;\"&gt;&lt;tbody&gt;&lt;tr&gt;&lt;td style=\"width: 50%;border: hidden;\"&gt;&lt;p&gt;81: ochenta y uno&lt;\/p&gt;&lt;p&gt;82: ochenta y dos&lt;\/p&gt;&lt;p&gt;83: ochenta y tres&lt;\/p&gt;&lt;p&gt;...&lt;\/p&gt;&lt;\/td&gt;&lt;td style=\"width: 50%;border: hidden;\"&gt;&lt;p&gt;91: noventa y uno&lt;\/p&gt;&lt;p&gt;92: noventa y dos&lt;\/p&gt;&lt;p&gt;93: noventa y tres&lt;\/p&gt;&lt;p&gt;...&lt;\/p&gt;&lt;\/td&gt;&lt;\/tr&gt;&lt;\/tbody&gt;&lt;\/table&gt;</t>
  </si>
  <si>
    <t>{"id":"M1-NyO-8a-I-1","stimulus":"&lt;p&gt;Completa esta oración.&lt;/p&gt;","template":"&lt;p&gt;El número {{Q1}} se lee {{response}}.&lt;/p&gt;","hint":"&lt;table style=\"width: 50%;border: hidden;\"&gt;&lt;tbody&gt;&lt;tr&gt;&lt;td style=\"width: 50%;border: hidden;\"&gt;&lt;p&gt;81: ochenta y uno&lt;/p&gt;&lt;p&gt;82: ochenta y dos&lt;/p&gt;&lt;p&gt;83: ochenta y tres&lt;/p&gt;&lt;p&gt;...&lt;/p&gt;&lt;/td&gt;&lt;td style=\"width: 50%;border: hidden;\"&gt;&lt;p&gt;91: noventa y uno&lt;/p&gt;&lt;p&gt;92: noventa y dos&lt;/p&gt;&lt;p&gt;93: noventa y tres&lt;/p&gt;&lt;p&gt;...&lt;/p&gt;&lt;/td&gt;&lt;/tr&gt;&lt;/tbody&gt;&lt;/table&gt;","feedback":"&lt;table style=\"width: 50%;border: hidden;\"&gt;&lt;tbody&gt;&lt;tr&gt;&lt;td style=\"width: 50%;border: hidden;\"&gt;&lt;p&gt;81: ochenta y uno&lt;/p&gt;&lt;p&gt;82: ochenta y dos&lt;/p&gt;&lt;p&gt;83: ochenta y tres&lt;/p&gt;&lt;p&gt;...&lt;/p&gt;&lt;/td&gt;&lt;td style=\"width: 50%;border: hidden;\"&gt;&lt;p&gt;91: noventa y uno&lt;/p&gt;&lt;p&gt;92: noventa y dos&lt;/p&gt;&lt;p&gt;93: noventa y tres&lt;/p&gt;&lt;p&gt;...&lt;/p&gt;&lt;/td&gt;&lt;/tr&gt;&lt;/tbody&gt;&lt;/table&gt;","seed":{"parameters":[{"name":"Q1","label":null,"min":80,"max":99,"step":1},{"name":"Q2","label":null,"min":80,"max":99,"step":1},{"name":"Q3","label":null,"min":80,"max":99,"step":1}],"calculated":[{"name":"T1","label":"{{function}}","function":"Lemonlib.numToWords({{Q1}},'es')","temp":true},{"name":"T2","label":"{{function}}","function":"Lemonlib.numToWords({{Q2}},'es')","temp":true},{"name":"T3","label":"{{function}}","function":"Lemonlib.numToWords({{Q3}},'es')","temp":true},{"name":"A1","label":"{{function}}","function":"{{T1}}","group":1,"incorrect":false},{"name":"A2","label":"{{function}}","function":"{{T2}}","group":1,"incorrect":true},{"name":"A3","label":"{{function}}","function":"{{T3}}","group":1,"incorrect":true}],"uniques":true},"algorithm":{"name":"groupResponses","template":"Cloze with drop down"}}</t>
  </si>
  <si>
    <t>¿Cómo se lee el número {{Q1}}?
{{T1}}*
{{T2}}
{{T3}}</t>
  </si>
  <si>
    <t>Q1-Q3= Min = 80; Max = 99; Step = 1</t>
  </si>
  <si>
    <t>{"id":"M1-NyO-8a-I-2","stimulus":"&lt;p&gt;¿Cómo se lee el número {{Q1}}?&lt;/p&gt;","hint":"&lt;table style=\"width: 50%;border: hidden;\"&gt;&lt;tbody&gt;&lt;tr&gt;&lt;td style=\"width: 50%;border: hidden;\"&gt;&lt;p&gt;81: ochenta y uno&lt;/p&gt;&lt;p&gt;82: ochenta y dos&lt;/p&gt;&lt;p&gt;83: ochenta y tres&lt;/p&gt;&lt;p&gt;...&lt;/p&gt;&lt;/td&gt;&lt;td style=\"width: 50%;border: hidden;\"&gt;&lt;p&gt;91: noventa y uno&lt;/p&gt;&lt;p&gt;92: noventa y dos&lt;/p&gt;&lt;p&gt;93: noventa y tres&lt;/p&gt;&lt;p&gt;...&lt;/p&gt;&lt;/td&gt;&lt;/tr&gt;&lt;/tbody&gt;&lt;/table&gt;","feedback":"&lt;table style=\"width: 50%;border: hidden;\"&gt;&lt;tbody&gt;&lt;tr&gt;&lt;td style=\"width: 50%;border: hidden;\"&gt;&lt;p&gt;81: ochenta y uno&lt;/p&gt;&lt;p&gt;82: ochenta y dos&lt;/p&gt;&lt;p&gt;83: ochenta y tres&lt;/p&gt;&lt;p&gt;...&lt;/p&gt;&lt;/td&gt;&lt;td style=\"width: 50%;border: hidden;\"&gt;&lt;p&gt;91: noventa y uno&lt;/p&gt;&lt;p&gt;92: noventa y dos&lt;/p&gt;&lt;p&gt;93: noventa y tres&lt;/p&gt;&lt;p&gt;...&lt;/p&gt;&lt;/td&gt;&lt;/tr&gt;&lt;/tbody&gt;&lt;/table&gt;","seed":{"parameters":[{"name":"Q1","label":null,"min":80,"max":99,"step":1},{"name":"Q2","label":null,"min":80,"max":99,"step":1},{"name":"Q3","label":null,"min":80,"max":99,"step":1}],"calculated":[{"name":"A1","label":"{{function}}","function":"Lemonlib.numToWords({{Q1}},'es')[0].toUpperCase() + Lemonlib.numToWords({{Q1}},'es').slice(1,)"},{"name":"A2","label":"{{function}}","function":"Lemonlib.numToWords({{Q2}},'es')[0].toUpperCase() + Lemonlib.numToWords({{Q2}},'es').slice(1,)","incorrect":true},{"name":"A3","label":"{{function}}","function":"Lemonlib.numToWords({{Q3}},'es')[0].toUpperCase() + Lemonlib.numToWords({{Q3}},'es').slice(1,)","incorrect":true}],"uniques":true},"algorithm":{"name":"trueFalse","template":"Multiple choice – standard","params":{"countCorrect":1,"countIncorrect":2,"showCheckIcon": false,
            "columns": 3}}}</t>
  </si>
  <si>
    <t>Arrastra cómo se leen estos números.</t>
  </si>
  <si>
    <t>{"id":"M1-NyO-8a-E-1","stimulus":"&lt;p&gt;Arrastra cómo se leen estos números.&lt;/p&gt;","feedback":"&lt;p&gt;&lt;table style=\"width: 50%;border: hidden;\"&gt;&lt;tbody&gt;&lt;tr&gt;&lt;td style=\"width: 50%;border: hidden;\"&gt;&lt;p&gt;81: ochenta y uno&lt;/p&gt;&lt;p&gt;82: ochenta y dos&lt;/p&gt;&lt;p&gt;83: ochenta y tres&lt;/p&gt;&lt;p&gt;...&lt;/p&gt;&lt;/td&gt;&lt;td style=\"width: 50%;border: hidden;\"&gt;&lt;p&gt;91: noventa y uno&lt;/p&gt;&lt;p&gt;92: noventa y dos&lt;/p&gt;&lt;p&gt;93: noventa y tres&lt;/p&gt;&lt;p&gt;...&lt;/p&gt;&lt;/td&gt;&lt;/tr&gt;&lt;/tbody&gt;&lt;/table&gt;&lt;/p&gt;","hint":"&lt;p&gt;&lt;table style=\"width: 50%;border: hidden;\"&gt;&lt;tbody&gt;&lt;tr&gt;&lt;td style=\"width: 50%;border: hidden;\"&gt;&lt;p&gt;81: ochenta y uno&lt;/p&gt;&lt;p&gt;82: ochenta y dos&lt;/p&gt;&lt;p&gt;83: ochenta y tres&lt;/p&gt;&lt;p&gt;...&lt;/p&gt;&lt;/td&gt;&lt;td style=\"width: 50%;border: hidden;\"&gt;&lt;p&gt;91: noventa y uno&lt;/p&gt;&lt;p&gt;92: noventa y dos&lt;/p&gt;&lt;p&gt;93: noventa y tres&lt;/p&gt;&lt;p&gt;...&lt;/p&gt;&lt;/td&gt;&lt;/tr&gt;&lt;/tbody&gt;&lt;/table&gt;&lt;/p&gt;","template":"&lt;p&gt;{{Q1}}: {{response}}&lt;/p&gt;&lt;p&gt;{{Q2}}: {{response}}&lt;/p&gt;","seed":{"parameters":[{"name":"Q1","label":null,"min":80,"max":99,"step":1},{"name":"Q2","label":null,"min":80,"max":99,"step":1},{"name":"Q2","label":null,"min":80,"max":99,"step":1},{"name":"Q3","label":null,"min":80,"max":99,"step":1}],"calculated":[{"name":"A1","label":"{{function}}","function":"Lemonlib.numToWords({{Q1}},'es')"},{"name":"A2","label":"{{function}}","function":"Lemonlib.numToWords({{Q2}},'es')"},{"name":"A3","label":"{{function}}","function":"Lemonlib.numToWords({{Q3}},'es')","incorrect":"true"}],"uniques":true},"algorithm":{"name":"calculateOperation","template":"Cloze with drag &amp; drop","params":{"keyboard":"NUMERICAL"}}}</t>
  </si>
  <si>
    <t>Di si son verdaderas o falsas estas frases.
El número \"{{T1}}\" es el {{Q1}}.*
El número \"{{T2}}\" es el {{Q2}}.</t>
  </si>
  <si>
    <t>T1=Lemonlib.numToWords({{Q1}},'es')
T2=Lemonlib.numToWords({{Q3}},'es')</t>
  </si>
  <si>
    <t>{"id":"M1-NyO-8a-E-2","stimulus":"&lt;p&gt;Di si son verdaderas o falsas estas frases.&lt;/p&gt;","template":"&lt;p&gt;{{response}}&lt;/p&gt;","hint":"&lt;table style=\"width: 50%;border: hidden;\"&gt;&lt;tbody&gt;&lt;tr&gt;&lt;td style=\"width: 50%;border: hidden;\"&gt;&lt;p&gt;81: ochenta y uno&lt;/p&gt;&lt;p&gt;82: ochenta y dos&lt;/p&gt;&lt;p&gt;83: ochenta y tres&lt;/p&gt;&lt;p&gt;...&lt;/p&gt;&lt;/td&gt;&lt;td style=\"width: 50%;border: hidden;\"&gt;&lt;p&gt;91: noventa y uno&lt;/p&gt;&lt;p&gt;92: noventa y dos&lt;/p&gt;&lt;p&gt;93: noventa y tres&lt;/p&gt;&lt;p&gt;...&lt;/p&gt;&lt;/td&gt;&lt;/tr&gt;&lt;/tbody&gt;&lt;/table&gt;","feedback":"&lt;table style=\"width: 50%;border: hidden;\"&gt;&lt;tbody&gt;&lt;tr&gt;&lt;td style=\"width: 50%;border: hidden;\"&gt;&lt;p&gt;81: ochenta y uno&lt;/p&gt;&lt;p&gt;82: ochenta y dos&lt;/p&gt;&lt;p&gt;83: ochenta y tres&lt;/p&gt;&lt;p&gt;...&lt;/p&gt;&lt;/td&gt;&lt;td style=\"width: 50%;border: hidden;\"&gt;&lt;p&gt;91: noventa y uno&lt;/p&gt;&lt;p&gt;92: noventa y dos&lt;/p&gt;&lt;p&gt;93: noventa y tres&lt;/p&gt;&lt;p&gt;...&lt;/p&gt;&lt;/td&gt;&lt;/tr&gt;&lt;/tbody&gt;&lt;/table&gt;","seed":{"parameters":[{"name":"Q1","label":null,"min":80,"max":99,"step":1},{"name":"Q2","label":null,"min":80,"max":99,"step":1},{"name":"Q3","label":null,"min":80,"max":99,"step":1}],"calculated":[{"name":"T1","label":"{{function}}","function":"Lemonlib.numToWords({{Q1}},'es')","temp":true},{"name":"T2","label":"{{function}}","function":"Lemonlib.numToWords({{Q3}},'es')","temp":true},{"name":"A1","label":"El número \"{{T1}}\" es el {{Q1}}."},{"name":"A2","label":"El número \"{{T2}}\" es el {{Q2}}.","incorrect":true}],"uniques":true},"algorithm":{"name":"trueFalse","template":"Choice matrix – inline","params":{"countCorrect":1,"countIncorrect":1,"showCheckIcon":false,"options":["Verdadero","Falso"]}}}</t>
  </si>
  <si>
    <t>M1-NyO-8b</t>
  </si>
  <si>
    <t>Escribe los números del 80 al 99</t>
  </si>
  <si>
    <t>Completa con la opción correcta.</t>
  </si>
  <si>
    <t>El número \"{{T1}}\" se escribe {{group1}}.</t>
  </si>
  <si>
    <t>T1=Lemonlib.numToWords({{Q1}},'es')
group1={{Q1}}*|{{Q2}}|{{Q3}}</t>
  </si>
  <si>
    <t>{"id":"M1-NyO-8b-I-1","stimulus":"&lt;p&gt;Completa con la opción correcta.&lt;/p&gt;","template":"&lt;p&gt;El número \"{{T1}}\" se escribe {{response}}.&lt;/p&gt;","hint":"&lt;table style=\"width: 50%;border: hidden;\"&gt;&lt;tbody&gt;&lt;tr&gt;&lt;td style=\"width: 50%;border: hidden;\"&gt;&lt;p&gt;81: ochenta y uno&lt;/p&gt;&lt;p&gt;82: ochenta y dos&lt;/p&gt;&lt;p&gt;83: ochenta y tres&lt;/p&gt;&lt;p&gt;...&lt;/p&gt;&lt;/td&gt;&lt;td style=\"width: 50%;border: hidden;\"&gt;&lt;p&gt;91: noventa y uno&lt;/p&gt;&lt;p&gt;92: noventa y dos&lt;/p&gt;&lt;p&gt;93: noventa y tres&lt;/p&gt;&lt;p&gt;...&lt;/p&gt;&lt;/td&gt;&lt;/tr&gt;&lt;/tbody&gt;&lt;/table&gt;","feedback":"&lt;table style=\"width: 50%;border: hidden;\"&gt;&lt;tbody&gt;&lt;tr&gt;&lt;td style=\"width: 50%;border: hidden;\"&gt;&lt;p&gt;81: ochenta y uno&lt;/p&gt;&lt;p&gt;82: ochenta y dos&lt;/p&gt;&lt;p&gt;83: ochenta y tres&lt;/p&gt;&lt;p&gt;...&lt;/p&gt;&lt;/td&gt;&lt;td style=\"width: 50%;border: hidden;\"&gt;&lt;p&gt;91: noventa y uno&lt;/p&gt;&lt;p&gt;92: noventa y dos&lt;/p&gt;&lt;p&gt;93: noventa y tres&lt;/p&gt;&lt;p&gt;...&lt;/p&gt;&lt;/td&gt;&lt;/tr&gt;&lt;/tbody&gt;&lt;/table&gt;","seed":{"parameters":[{"name":"Q1","label":null,"min":80,"max":99,"step":1},{"name":"Q2","label":null,"min":80,"max":99,"step":1},{"name":"Q3","label":null,"min":80,"max":99,"step":1}],"calculated":[{"name":"T1","label":"{{function}}","function":"Lemonlib.numToWords({{Q1}},'es')","temp":true},{"name":"A1","label":"{{function}}","function":"{{Q1}}","group":1},{"name":"A2","label":"{{function}}","function":"{{Q2}}","incorrect":true,"group":1},{"name":"A3","label":"{{function}}","function":"{{Q3}}","incorrect":true,"group":1}],"uniques":true},"algorithm":{"name":"groupResponses","template":"Cloze with drop down"}}</t>
  </si>
  <si>
    <t>¿Cómo se escribe el número \"{{T1}}\"?
{{Q1}}*
{{Q2}}
{{Q3}}</t>
  </si>
  <si>
    <t>Q1-Q3=Min=80;Max=99;Step=1</t>
  </si>
  <si>
    <t>T1=Lemonlib.numToWords({{Q1}},'es')
A1={{Q1}}
A2={{Q2}}
A3={{Q3}}</t>
  </si>
  <si>
    <t>{"id":"M1-NyO-8b-I-2","stimulus":"&lt;p&gt;¿Cómo se escribe el número \"{{T1}}\"?&lt;/p&gt;","hint":"&lt;table style=\"width: 50%;border: hidden;\"&gt;&lt;tbody&gt;&lt;tr&gt;&lt;td style=\"width: 50%;border: hidden;\"&gt;&lt;p&gt;81: ochenta y uno&lt;/p&gt;&lt;p&gt;82: ochenta y dos&lt;/p&gt;&lt;p&gt;83: ochenta y tres&lt;/p&gt;&lt;p&gt;...&lt;/p&gt;&lt;/td&gt;&lt;td style=\"width: 50%;border: hidden;\"&gt;&lt;p&gt;91: noventa y uno&lt;/p&gt;&lt;p&gt;92: noventa y dos&lt;/p&gt;&lt;p&gt;93: noventa y tres&lt;/p&gt;&lt;p&gt;...&lt;/p&gt;&lt;/td&gt;&lt;/tr&gt;&lt;/tbody&gt;&lt;/table&gt;","feedback":"&lt;table style=\"width: 50%;border: hidden;\"&gt;&lt;tbody&gt;&lt;tr&gt;&lt;td style=\"width: 50%;border: hidden;\"&gt;&lt;p&gt;81: ochenta y uno&lt;/p&gt;&lt;p&gt;82: ochenta y dos&lt;/p&gt;&lt;p&gt;83: ochenta y tres&lt;/p&gt;&lt;p&gt;...&lt;/p&gt;&lt;/td&gt;&lt;td style=\"width: 50%;border: hidden;\"&gt;&lt;p&gt;91: noventa y uno&lt;/p&gt;&lt;p&gt;92: noventa y dos&lt;/p&gt;&lt;p&gt;93: noventa y tres&lt;/p&gt;&lt;p&gt;...&lt;/p&gt;&lt;/td&gt;&lt;/tr&gt;&lt;/tbody&gt;&lt;/table&gt;","seed":{"parameters":[{"name":"Q1","label":null,"min":80,"max":99,"step":1},{"name":"Q2","label":null,"min":80,"max":99,"step":1},{"name":"Q3","label":null,"min":80,"max":99,"step":1}],"calculated":[{"name":"T1","label":"{{function}}","function":"Lemonlib.numToWords({{Q1}},'es')","temp":true},{"name":"A1","label":"{{function}}","function":"{{Q1}}"},{"name":"A2","label":"{{function}}","function":"{{Q2}}","incorrect":true},{"name":"A3","label":"{{function}}","function":"{{Q3}}","incorrect":true}],"uniques":true},"algorithm":{"name":"trueFalse","template":"Multiple choice – standard","params":{"countCorrect":1,"countIncorrect":2,"showCheckIcon":false,
            "columns": 3
        }
    }
}</t>
  </si>
  <si>
    <t>{"id":"M1-NyO-8b-E-1","stimulus":"&lt;p&gt;Arrastra la forma escrita de cada número a su lugar correspondiente.&lt;/p&gt;","template":"&lt;p&gt;{{response}}&lt;/p&gt;","hint":"&lt;table style=\"width: 50%;border: hidden;\"&gt;&lt;tbody&gt;&lt;tr&gt;&lt;td style=\"width: 50%;border: hidden;\"&gt;&lt;p&gt;81: ochenta y uno&lt;/p&gt;&lt;p&gt;82: ochenta y dos&lt;/p&gt;&lt;p&gt;83: ochenta y tres&lt;/p&gt;&lt;p&gt;...&lt;/p&gt;&lt;/td&gt;&lt;td style=\"width: 50%;border: hidden;\"&gt;&lt;p&gt;91: noventa y uno&lt;/p&gt;&lt;p&gt;92: noventa y dos&lt;/p&gt;&lt;p&gt;93: noventa y tres&lt;/p&gt;&lt;p&gt;...&lt;/p&gt;&lt;/td&gt;&lt;/tr&gt;&lt;/tbody&gt;&lt;/table&gt;","feedback":"&lt;table style=\"width: 50%;border: hidden;\"&gt;&lt;tbody&gt;&lt;tr&gt;&lt;td style=\"width: 50%;border: hidden;\"&gt;&lt;p&gt;81: ochenta y uno&lt;/p&gt;&lt;p&gt;82: ochenta y dos&lt;/p&gt;&lt;p&gt;83: ochenta y tres&lt;/p&gt;&lt;p&gt;...&lt;/p&gt;&lt;/td&gt;&lt;td style=\"width: 50%;border: hidden;\"&gt;&lt;p&gt;91: noventa y uno&lt;/p&gt;&lt;p&gt;92: noventa y dos&lt;/p&gt;&lt;p&gt;93: noventa y tres&lt;/p&gt;&lt;p&gt;...&lt;/p&gt;&lt;/td&gt;&lt;/tr&gt;&lt;/tbody&gt;&lt;/table&gt;","seed":{"parameters":[{"name":"Q1","label":null,"min":80,"max":99,"step":1},{"name":"Q2","label":null,"min":80,"max":99,"step":1},{"name":"Q3","label":null,"min":80,"max":99,"step":1}],"calculated":[{"name":"A1","label":"{{Q1}}","function":"Lemonlib.numToWords({{Q1}},'es')[0].toUpperCase() + Lemonlib.numToWords({{Q1}},'es').slice(1,)"},{"name":"A2","label":"{{Q2}}","function":"Lemonlib.numToWords({{Q2}},'es')[0].toUpperCase() + Lemonlib.numToWords({{Q2}},'es').slice(1,)"},{"name":"A3","label":"{{Q3}}","function":"Lemonlib.numToWords({{Q3}},'es')[0].toUpperCase() + Lemonlib.numToWords({{Q3}},'es').slice(1,)"}],"uniques":true},"algorithm":{"name":"linkOperationResult","params":{"invert":true},"template":"match list"}}</t>
  </si>
  <si>
    <t>¿Cómo se escribe el número \"{{T1}}\"? Arrastra la respuesta correcta.</t>
  </si>
  <si>
    <t xml:space="preserve">
Q1=Min=80;Max=99;Step=1
Q2=Min=80;Max=99;Step=1
Q3=Min=80;Max=99;Step=1</t>
  </si>
  <si>
    <t>{"id":"M1-NyO-8b-E-2","stimulus":"&lt;p&gt;¿Cómo se escribe el número \"{{T1}}\"? Arrastra la respuesta correcta.&lt;/p&gt;","template":"&lt;p&gt;{{response}}&lt;/p&gt;","hint":"&lt;table style=\"width: 50%;border: hidden;\"&gt;&lt;tbody&gt;&lt;tr&gt;&lt;td style=\"width: 50%;border: hidden;\"&gt;&lt;p&gt;81: ochenta y uno&lt;/p&gt;&lt;p&gt;82: ochenta y dos&lt;/p&gt;&lt;p&gt;83: ochenta y tres&lt;/p&gt;&lt;p&gt;...&lt;/p&gt;&lt;/td&gt;&lt;td style=\"width: 50%;border: hidden;\"&gt;&lt;p&gt;91: noventa y uno&lt;/p&gt;&lt;p&gt;92: noventa y dos&lt;/p&gt;&lt;p&gt;93: noventa y tres&lt;/p&gt;&lt;p&gt;...&lt;/p&gt;&lt;/td&gt;&lt;/tr&gt;&lt;/tbody&gt;&lt;/table&gt;","feedback":"&lt;table style=\"width: 50%;border: hidden;\"&gt;&lt;tbody&gt;&lt;tr&gt;&lt;td style=\"width: 50%;border: hidden;\"&gt;&lt;p&gt;81: ochenta y uno&lt;/p&gt;&lt;p&gt;82: ochenta y dos&lt;/p&gt;&lt;p&gt;83: ochenta y tres&lt;/p&gt;&lt;p&gt;...&lt;/p&gt;&lt;/td&gt;&lt;td style=\"width: 50%;border: hidden;\"&gt;&lt;p&gt;91: noventa y uno&lt;/p&gt;&lt;p&gt;92: noventa y dos&lt;/p&gt;&lt;p&gt;93: noventa y tres&lt;/p&gt;&lt;p&gt;...&lt;/p&gt;&lt;/td&gt;&lt;/tr&gt;&lt;/tbody&gt;&lt;/table&gt;","seed":{"parameters":[{"name":"Q1","label":null,"min":80,"max":99,"step":1},{"name":"Q2","label":null,"min":80,"max":99,"step":1},{"name":"Q3","label":null,"min":80,"max":99,"step":1}],"calculated":[{"name":"T1","label":"{{function}}","function":"Lemonlib.numToWords({{Q1}},'es')","temp":true},{"name":"A1","label":"{{function}}","function":"{{Q1}}","group":1},{"name":"A2","label":"{{function}}","function":"{{Q2}}","incorrect":true,"group":1},{"name":"A3","label":"{{function}}","function":"{{Q3}}","incorrect":true,"group":1}],"uniques":true},"algorithm":{"name":"calculateOperation","template":"Cloze with drag &amp; drop","params":{"keyboard":"NUMERICAL"}}}</t>
  </si>
  <si>
    <t>M1-NyO-8c</t>
  </si>
  <si>
    <t>Ordena los números del 80 al 99</t>
  </si>
  <si>
    <t>Selecciona el número que es mayor que {{Q1}}.
{{A1}}*
{{A2}}
{{A3}}</t>
  </si>
  <si>
    <t>Q1= Min = 80; Max = 90; Step = 1
Q2= Min = 2; Max = 9; Step = 1
Q3 = List = 5, 6, 7, 8, 9
Q4 = List = 1, 2, 3, 4, 5, 6, 7, 8, 9
Q5 = List = 1, 2, 3, 4
Q6 = List = 1, 2, 3, 4, 5, 6, 7, 8, 9
Q7 = List = 1, 2, 3, 4, 5, 6, 7, 8, 9
Q8 = List = 1, 2, 3, 4
Q9 = List = 5, 6, 7, 8, 9</t>
  </si>
  <si>
    <t>A1={{Q1}}+{{Q2}}
A2={{Q1}}-{{Q2}}
A3={{Q1}}-1</t>
  </si>
  <si>
    <t>&lt;p&gt;Los primeros números a partir de 80 son:&lt;/p&gt;&lt;p&gt;81, 82, 83...&lt;/p&gt;</t>
  </si>
  <si>
    <t>{"id":"M1-NyO-8c-I-1","stimulus":"&lt;p&gt;Selecciona el número que es mayor que {{Q1}}.&lt;/p&gt;","hint":"&lt;p&gt;{{Q3}}{{Q4}} es mayor que {{Q5}}{{Q6}}&lt;/p&gt;&lt;p&gt;{{Q7}}{{Q8}} es menor que {{Q7}}{{Q9}}&lt;/p&gt;","feedback":"&lt;p&gt;{{Q3}}{{Q4}} es mayor que {{Q5}}{{Q6}}&lt;/p&gt;&lt;p&gt;{{Q7}}{{Q8}} es menor que {{Q7}}{{Q9}}&lt;/p&gt;","seed":{"parameters":[{"name":"Q1","label":null,"min":80,"max":90,"step":1},{"name":"Q2","label":null,"min":2,"max":9,"step":1},{"name":"Q3","label":null,"list":[5,6,7,8,9]},{"name":"Q4","label":null,"list":[1,2,3,4,5,6,7,8,9]},{"name":"Q5","label":null,"list":[1,2,3,4]},{"name":"Q6","label":null,"list":[1,2,3,4,5,6,7,8,9]},{"name":"Q7","label":null,"list":[1,2,3,4,5,6,7,8,9]},{"name":"Q8","label":null,"list":[1,2,3,4]},{"name":"Q9","label":null,"list":[5,6,7,8,9]}],"calculated":[{"name":"A1","label":"{{function}}","function":"{{Q1}}+{{Q2}}"},{"name":"A2","label":"{{function}}","function":"{{Q1}}-{{Q2}}","incorrect":true},{"name":"A3","label":"{{function}}","function":"{{Q1}}-1","incorrect":true}],"uniques":true},"algorithm":{"name":"trueFalse","template":"Multiple choice – standard","params":{"countCorrect":1,"countIncorrect":2,"showCheckIcon": false,
            "columns": 3}}}</t>
  </si>
  <si>
    <t>Selecciona el número que es menor que {{Q1}}.
{{A1}}
{{A2}}*
{{A3}}</t>
  </si>
  <si>
    <t>Q1= Min = 85; Max = 90; Step = 1
Q2= Min = 2; Max = 5; Step = 1
Q3 = List = 5, 6, 7, 8, 9
Q4 = List = 1, 2, 3, 4, 5, 6, 7, 8, 9
Q5 = List = 1, 2, 3, 4
Q6 = List = 1, 2, 3, 4, 5, 6, 7, 8, 9
Q7 = List = 1, 2, 3, 4, 5, 6, 7, 8, 9
Q8 = List = 1, 2, 3, 4
Q9 = List = 5, 6, 7, 8, 9</t>
  </si>
  <si>
    <t>A1={{Q1}}+{{Q2}}
A2={{Q1}}-{{Q2}}
A3={{Q1}}+1</t>
  </si>
  <si>
    <t>{"id":"M1-NyO-8c-I-2","stimulus":"&lt;p&gt;Selecciona el número que es menor que {{Q1}}.&lt;/p&gt;","hint":"&lt;p&gt;{{Q3}}{{Q4}} es mayor que {{Q5}}{{Q6}}&lt;/p&gt;&lt;p&gt;{{Q7}}{{Q8}} es menor que {{Q7}}{{Q9}}&lt;/p&gt;","feedback":"&lt;p&gt;{{Q3}}{{Q4}} es mayor que {{Q5}}{{Q6}}&lt;/p&gt;&lt;p&gt;{{Q7}}{{Q8}} es menor que {{Q7}}{{Q9}}&lt;/p&gt;","seed":{"parameters":[{"name":"Q1","label":null,"min":85,"max":90,"step":1},{"name":"Q2","label":null,"min":2,"max":5,"step":1},{"name":"Q3","label":null,"list":[5,6,7,8,9]},{"name":"Q4","label":null,"list":[1,2,3,4,5,6,7,8,9]},{"name":"Q5","label":null,"list":[1,2,3,4]},{"name":"Q6","label":null,"list":[1,2,3,4,5,6,7,8,9]},{"name":"Q7","label":null,"list":[1,2,3,4,5,6,7,8,9]},{"name":"Q8","label":null,"list":[1,2,3,4]},{"name":"Q9","label":null,"list":[5,6,7,8,9]}],"calculated":[{"name":"A1","label":"{{function}}","function":"{{Q1}}+{{Q2}}","incorrect":true},{"name":"A2","label":"{{function}}","function":"{{Q1}}-{{Q2}}"},{"name":"A3","label":"{{function}}","function":"{{Q1}}+1","incorrect":true}],"uniques":true},"algorithm":{"name":"trueFalse","template":"Multiple choice – standard","params":{"countCorrect":1,"countIncorrect":2,"showCheckIcon":false,"columns":3}}}</t>
  </si>
  <si>
    <t>Completa con &lt; o &gt;.</t>
  </si>
  <si>
    <t>{{T1}} {{A1}} {{T2}}</t>
  </si>
  <si>
    <t>Q1-Q2= Min = 80; Max = 99; Step = 1
Q3 = List = 5, 6, 7, 8, 9
Q4 = List = 1, 2, 3, 4, 5, 6, 7, 8, 9
Q5 = List = 1, 2, 3, 4
Q6 = List = 1, 2, 3, 4, 5, 6, 7, 8, 9
Q7 = List = 1, 2, 3, 4, 5, 6, 7, 8, 9
Q8 = List = 1, 2, 3, 4
Q9 = List = 5, 6, 7, 8, 9</t>
  </si>
  <si>
    <t>T1=math.max({{Q1}},{{Q2}})
T2=math.min({{Q1}},{{Q2}})
A1 = &gt;</t>
  </si>
  <si>
    <t>{"id":"M1-NyO-8c-E-1","stimulus":"&lt;p&gt;Completa con &lt; o &gt;.&lt;/p&gt;","feedback":"&lt;p&gt;Los primeros números a partir de 80 son:&lt;/p&gt;&lt;p style=\"text-align: center\"&gt;81, 82, 83...&lt;/p&gt;","hint":"&lt;p&gt;Los primeros números a partir de 80 son:&lt;/p&gt;&lt;p style=\"text-align: center\"&gt;81, 82, 83...&lt;/p&gt;","template":"&lt;p style=\"text-align: center\"&gt;{{T1}} {{response}} {{T2}}&lt;/p&gt;","seed":{"parameters":[{"name":"Q1","label":null,"min":80,"max":99,"step":1},{"name":"Q2","label":null,"min":80,"max":99,"step":1}],"calculated":[{"name":"T1","label":"{{function}}","function":"math.max({{Q1}},{{Q2}})","temp":true},{"name":"T2","label":"{{function}}","function":"math.min({{Q1}},{{Q2}})","temp":true},{"name":"A1","label":"{{function}}","function":"&gt;"}],"uniques":true},"algorithm":{"name":"calculateOperation","params":{"method":"equivLiteral","keyboard":"BASIC"}}}</t>
  </si>
  <si>
    <t>Q1-Q2= Min = 80; Max = 99; Step = 1
Q3 = List = 5, 6, 7, 8, 9
Q4 = List = 1, 2, 3, 4, 5, 6, 7, 8, 9
Q5 = List = 1, 2, 3, 4
Q6 = List = 1, 2, 3, 4, 5, 6, 7, 8, 9
Q7 = List = 1, 2, 3, 4, 5, 6, 7, 8, 9
Q8 = List = 1, 2, 3, 4
Q9 = List = 5, 6, 7, 8, 9</t>
  </si>
  <si>
    <t>T1=math.min({{Q1}},{{Q2}})
T2=math.max({{Q1}},{{Q2}})
A1 = &lt;</t>
  </si>
  <si>
    <t>{"id":"M1-NyO-8c-E-2","stimulus":"&lt;p&gt;Completa con &lt; o &gt;.&lt;/p&gt;","feedback":"&lt;p&gt;Los primeros números a partir de 80 son:&lt;/p&gt;&lt;p style=\"text-align: center\"&gt;81, 82, 83...&lt;/p&gt;","hint":"&lt;p&gt;Los primeros números a partir de 80 son:&lt;/p&gt;&lt;p style=\"text-align: center\"&gt;81, 82, 83...&lt;/p&gt;","template":"&lt;p style=\"text-align: center\"&gt;{{T1}} {{response}} {{T2}}&lt;/p&gt;","seed":{"parameters":[{"name":"Q1","label":null,"min":80,"max":99,"step":1},{"name":"Q2","label":null,"min":80,"max":99,"step":1}],"calculated":[{"name":"T1","label":"{{function}}","function":"math.min({{Q1}},{{Q2}})","temp":true},{"name":"T2","label":"{{function}}","function":"math.max({{Q1}},{{Q2}})","temp":true},{"name":"A1","label":"{{function}}","function":"&lt;"}],"uniques":true},"algorithm":{"name":"calculateOperation","params":{"method":"equivLiteral","keyboard":"BASIC"}}}</t>
  </si>
  <si>
    <t>M1-NyO-32a</t>
  </si>
  <si>
    <t>Descompone y compone números naturales del 80 al 99</t>
  </si>
  <si>
    <t>Selecciona la descomposición correcta fijándote en el ejemplo.
{{T10}} = {{T20}} + {{Q20}}
{{T11}} = {{T21}} + {{Q21}}*
{{T11}} = {{T22}} + {{Q11}}
{{T21}} = {{T11}} + {{Q21}}</t>
  </si>
  <si>
    <t>Q10=List=8,9
Q20=Min=0; Max=9; Step=1
Q11=List=8,9
Q21=Min=0; Max=9; Step=1
Q12=List=8,9
Q22=Min=0; Max=9; Step=1
Q13=List=8,9
Q33=Min=0; Max=9; Step=1</t>
  </si>
  <si>
    <t>T10={{Q10}}*10+{{Q20}}
T20={{Q10}}*10
T11={{Q11}}*10+{{Q21}}
T21={{Q11}}*10
T22={{Q21}}*10</t>
  </si>
  <si>
    <t>&lt;p&gt;El número {{T10}} tiene {{Q10}} decenas y {{Q20}} unidades, por eso se descompone como {{T20}} + {{Q20}}.&lt;/p&gt;</t>
  </si>
  <si>
    <t>{
    "id": "M1-NyO-32a-I-1",
    "stimulus": "&lt;p&gt;Selecciona la descomposición correcta fijándote en el ejemplo.&lt;/p&gt;&lt;p style=\"text-align: center\"&gt;{{T10}} = {{T20}} + {{Q20}}&lt;/p&gt;",
    "template": "{{response}}",
    "hint": "&lt;p&gt;10 unidades = 1 decena&lt;/p&gt;",
    "feedback": "&lt;p&gt;El número {{T11}} tiene {{Q11}} decenas y {{Q21}} unidades, por eso se descompone como {{T21}} + {{Q21}}.&lt;/p&gt;",
    "seed": {
        "parameters": [
            {
                "name": "Q10",
                "label": null,
                "list": [
                    8,
                    9
                ]
            },
            {
                "name": "Q20",
                "label": null,
                "min": 0,
                "max": 9,
                "step": 1
            },
            {
                "name": "Q11",
                "label": null,
                "list": [
                    8,
                    9
                ]
            },
            {
                "name": "Q21",
                "label": null,
                "min": 2,
                "max": 9,
                "step": 1
            },
            {
                "name": "Q12",
                "label": null,
                "list": [
                    8,
                    9
                ]
            },
            {
                "name": "Q22",
                "label": null,
                "min": 0,
                "max": 9,
                "step": 1
            },
            {
                "name": "Q13",
                "label": null,
                "list": [
                    8,
                    9
                ]
            },
            {
                "name": "Q33",
                "label": null,
                "min": 0,
                "max": 9,
                "step": 1
            }
        ],
        "calculated": [
            {
                "name": "T10",
                "label": "{{function}}",
                "function": "{{Q10}}*10+{{Q20}}",
                "temp": true
            },
            {
                "name": "T20",
                "label": "{{function}}",
                "function": "{{Q10}}*10",
                "temp": true
            },
            {
                "name": "T11",
                "label": "{{function}}",
                "function": "{{Q11}}*10+{{Q21}}",
                "temp": true
            },
            {
                "name": "T21",
                "label": "{{function}}",
                "function": "{{Q11}}*10",
                "temp": true
            },
            {
                "name": "T22",
                "label": "{{function}}",
                "function": "{{Q21}}*10",
                "temp": true
            },
            {
                "name": "A1",
                "label": "{{T11}} = {{T21}} + {{Q21}}"
            },
            {
                "name": "A2",
                "label": "{{T11}} = {{T22}} + {{Q11}}",
                "incorrect": true
            },
            {
                "name": "A3",
                "label": "{{T21}} = {{T11}} + {{Q21}}",
                "incorrect": true
            }
        ],
        "uniques": true
    },
    "algorithm": {
        "name": "trueFalse",
        "template": "Choice matrix – inline",
        "params": {
            "countCorrect": 1,
            "countIncorrect": 1,
            "showCheckIcon": false,
            "options": [
                "Verdadero",
                "Falso"
            ]
        }
    }
}</t>
  </si>
  <si>
    <t>Completa la siguiente operación siguiendo el ejemplo.
{{T10}} = {{T20}} + {{Q20}}</t>
  </si>
  <si>
    <t xml:space="preserve">Q10=List=8,9
Q20=Min=0; Max=9; Step=1
Q11=List=8,9
Q21=Min=0; Max=9; Step=1
</t>
  </si>
  <si>
    <t>{
    "id": "M1-NyO-32a-E-1",
    "stimulus": "&lt;p&gt;Completa la siguiente operación siguiendo el ejemplo.&lt;/p&gt;&lt;p style=\"text-align: center\"&gt;{{T10}} = {{T20}} + {{Q20}}&lt;/p&gt;",
    "feedback": "&lt;p&gt;El número {{T11}} tiene {{Q11}} decenas y {{Q21}} unidades, por eso se descompone como {{T21}} + {{Q21}}.&lt;/p&gt;",
    "hint": "&lt;p&gt;10 unidades = 1 decena&lt;/p&gt;",
    "template": "&lt;p style=\"text-align: center\"&gt;{{T11}} = {{response}} + {{response}}&lt;/p&gt;",
    "seed": {
        "parameters": [
            {
                "name": "Q10",
                "label": null,
                "list": [
                    8,
                    9
                ]
            },
            {
                "name": "Q11",
                "label": null,
                "list": [
                    8,
                    9
                ]
            },
            {
                "name": "Q20",
                "label": null,
                "min": 2,
                "max": 9,
                "step": 1
            },
            {
                "name": "Q21",
                "label": null,
                "min": 2,
                "max": 9,
                "step": 1
            }
        ],
        "calculated": [
            {
                "name": "T10",
                "label": null,
                "function": "{{Q10}}*10+{{Q20}}",
                "temp": true
            },
            {
                "name": "T20",
                "label": null,
                "function": "{{Q10}}*10",
                "temp": true
            },
            {
                "name": "T21",
                "label": null,
                "function": "{{Q11}}*10",
                "temp": true
            },
            {
                "name": "T11",
                "label": null,
                "function": "{{Q11}}*10+{{Q21}}",
                "temp": true
            },
            {
                "name": "A1",
                "label": "{{function}}",
                "function": "{{Q11}}*10"
            },
            {
                "name": "A2",
                "label": "{{function}}",
                "function": "{{Q21}}"
            }
        ],
        "uniques": true
    },
    "algorithm": {
        "name": "calculateOperation",
        "params": {
            "method": "equivLiteral",
            "keyboard": "NUMERICAL"
        }
    }
}</t>
  </si>
  <si>
    <t>M1-NyO-33a</t>
  </si>
  <si>
    <t>Lee los números del 100 al 120</t>
  </si>
  <si>
    <t>&lt;p&gt;Selecciona cómo se escribe el número {{Q1}}.&lt;/p&gt;</t>
  </si>
  <si>
    <t>Single Choice</t>
  </si>
  <si>
    <t>Q1-Q3= Min = 100; Max = 120; Step = 1</t>
  </si>
  <si>
    <t>A1= Lemonlib.numToWords({{Q1}},'es')* 
A2= Lemonlib.numToWords({{Q2}},'es')
A3= Lemonlib.numToWords({{Q3}},'es')</t>
  </si>
  <si>
    <t>&lt;table style=\"width: 50%;border: hidden;\"&gt;&lt;tbody&gt;&lt;tr&gt;&lt;td style=\"width: 30%;border: hidden;\"&gt;&lt;p&gt;100: cien&lt;/p&gt;&lt;p&gt;101: ciento uno&lt;/p&gt;&lt;p&gt;102: ciento dos&lt;/p&gt;&lt;p&gt;103: ciento tres&lt;/p&gt;&lt;/td&gt;&lt;td style=\"width: 15%;border: hidden;\"&gt;&lt;p&gt;&amp;nbsp;&lt;/p&gt;&lt;p&gt;...&lt;/p&gt;&lt;p&gt;&amp;nbsp;&lt;/p&gt;&lt;p&gt;&amp;nbsp;&lt;/p&gt;&lt;/td&gt;&lt;td style=\"width: 50%;border: hidden;\"&gt;&lt;p&gt;117: ciento diecisiete&lt;/p&gt;&lt;p&gt;118: ciento dieciocho&lt;/p&gt;&lt;p&gt;119: ciento diecinueve&lt;/p&gt;&lt;p&gt;120: ciento veinte&lt;/p&gt;&lt;/td&gt;&lt;/tr&gt;&lt;/tbody&gt;&lt;/table&gt;</t>
  </si>
  <si>
    <t>{"id":"M1-NyO-33a-I-1","stimulus":"&lt;p&gt;Selecciona cómo se escribe el número {{Q1}}.&lt;/p&gt;","hint":"&lt;table style=\"width: 50%; border:hidden\"&gt;&lt;tbody&gt;&lt;tr&gt;&lt;td style=\"width: 30%;border:hidden\"&gt;&lt;p&gt;100: cien&lt;/p&gt;&lt;p&gt;101: ciento uno&lt;/p&gt;&lt;p&gt;102: ciento dos&lt;/p&gt;&lt;p&gt;103: ciento tres&lt;/p&gt;&lt;p&gt;...&lt;/p&gt;&lt;/td&gt;&lt;td style=\"width: 50%;border:hidden\"&gt;&lt;p&gt;117: ciento diecisiete&lt;/p&gt;&lt;p&gt;118: ciento dieciocho&lt;/p&gt;&lt;p&gt;119: ciento diecinueve&lt;/p&gt;&lt;p&gt;120: ciento veinte&lt;/p&gt;&lt;/td&gt;&lt;/tr&gt;&lt;/tbody&gt;&lt;/table&gt;","feedback":"&lt;table style=\"width: 50%; border:hidden\"&gt;&lt;tbody&gt;&lt;tr&gt;&lt;td style=\"width: 30%;border:hidden\"&gt;&lt;p&gt;100: cien&lt;/p&gt;&lt;p&gt;101: ciento uno&lt;/p&gt;&lt;p&gt;102: ciento dos&lt;/p&gt;&lt;p&gt;103: ciento tres&lt;/p&gt;&lt;p&gt;...&lt;/p&gt;&lt;/td&gt;&lt;td style=\"width: 50%;border:hidden\"&gt;&lt;p&gt;117: ciento diecisiete&lt;/p&gt;&lt;p&gt;118: ciento dieciocho&lt;/p&gt;&lt;p&gt;119: ciento diecinueve&lt;/p&gt;&lt;p&gt;120: ciento veinte&lt;/p&gt;&lt;/td&gt;&lt;/tr&gt;&lt;/tbody&gt;&lt;/table&gt;","seed":{"parameters":[{"name":"Q1","label":null,"min":100,"max":120,"step":1},{"name":"Q2","label":null,"min":100,"max":120,"step":1},{"name":"Q3","label":null,"min":100,"max":120,"step":1}],"calculated":[{"name":"A1","label":"{{function}}","function":"Lemonlib.numToWords({{Q1}},'es')[0].toUpperCase() + Lemonlib.numToWords({{Q1}},'es').slice(1,)"},{"name":"A2","label":"{{function}}","function":"Lemonlib.numToWords({{Q2}},'es')[0].toUpperCase() + Lemonlib.numToWords({{Q2}},'es').slice(1,)","incorrect":true},{"name":"A3","label":"{{function}}","function":"Lemonlib.numToWords({{Q3}},'es')[0].toUpperCase() + Lemonlib.numToWords({{Q3}},'es').slice(1,)","incorrect":true}],"uniques":true},"algorithm":{"name":"trueFalse","template":"Multiple choice – standard","params":{"countCorrect":1,"countIncorrect":2,"showCheckIcon":false,"columns":3}}}</t>
  </si>
  <si>
    <t>&lt;p&gt;Arrastra la forma en la que se escribe el número {{Q1}}.&lt;/p&gt;</t>
  </si>
  <si>
    <t>&lt;p&gt;{{A1}}&lt;/p&gt;</t>
  </si>
  <si>
    <t xml:space="preserve">A1= Lemonlib.numToWords({{Q1}},'es')*
A2= Lemonlib.numToWords({{Q2}},'es')
A3= Lemonlib.numToWords({{Q3}},'es')  </t>
  </si>
  <si>
    <t>{"id":"M1-NyO-33a-I-2","stimulus":"&lt;p&gt;Arrastra la forma en la que se escribe el número {{Q1}}.&lt;/p&gt;","template":"&lt;p&gt;{{response}}&lt;/p&gt;","hint":"&lt;table style=\"width: 50%; border:hidden\"&gt;&lt;tbody&gt;&lt;tr&gt;&lt;td style=\"width: 30%;border:hidden\"&gt;&lt;p&gt;100: cien&lt;/p&gt;&lt;p&gt;101: ciento uno&lt;/p&gt;&lt;p&gt;102: ciento dos&lt;/p&gt;&lt;p&gt;103: ciento tres&lt;/p&gt;&lt;p&gt;...&lt;/p&gt;&lt;/td&gt;&lt;td style=\"width: 50%;border:hidden\"&gt;&lt;p&gt;117: ciento diecisiete&lt;/p&gt;&lt;p&gt;118: ciento dieciocho&lt;/p&gt;&lt;p&gt;119: ciento diecinueve&lt;/p&gt;&lt;p&gt;120: ciento veinte&lt;/p&gt;&lt;/td&gt;&lt;/tr&gt;&lt;/tbody&gt;&lt;/table&gt;","feedback":"&lt;table style=\"width: 50%; border:hidden\"&gt;&lt;tbody&gt;&lt;tr&gt;&lt;td style=\"width: 30%;border:hidden\"&gt;&lt;p&gt;100: cien&lt;/p&gt;&lt;p&gt;101: ciento uno&lt;/p&gt;&lt;p&gt;102: ciento dos&lt;/p&gt;&lt;p&gt;103: ciento tres&lt;/p&gt;&lt;p&gt;...&lt;/p&gt;&lt;/td&gt;&lt;td style=\"width: 50%;border:hidden\"&gt;&lt;p&gt;117: ciento diecisiete&lt;/p&gt;&lt;p&gt;118: ciento dieciocho&lt;/p&gt;&lt;p&gt;119: ciento diecinueve&lt;/p&gt;&lt;p&gt;120: ciento veinte&lt;/p&gt;&lt;/td&gt;&lt;/tr&gt;&lt;/tbody&gt;&lt;/table&gt;","seed":{"parameters":[{"name":"Q1","label":null,"min":100,"max":120,"step":1},{"name":"Q2","label":null,"min":100,"max":120,"step":1},{"name":"Q3","label":null,"min":100,"max":120,"step":1}],"calculated":[{"name":"A1","label":"{{function}}","function":"Lemonlib.numToWords({{Q1}},'es')[0].toUpperCase() + Lemonlib.numToWords({{Q1}},'es').slice(1,)"},{"name":"A2","label":"{{function}}","function":"Lemonlib.numToWords({{Q2}},'es')[0].toUpperCase() + Lemonlib.numToWords({{Q2}},'es').slice(1,)","incorrect":true},{"name":"A3","label":"{{function}}","function":"Lemonlib.numToWords({{Q3}},'es')[0].toUpperCase() + Lemonlib.numToWords({{Q3}},'es').slice(1,)","incorrect":true}],"uniques":true},"algorithm":{"name":"calculateOperation","template":"Cloze with drag &amp; drop","params":{"keyboard":"NUMERICAL"}}}</t>
  </si>
  <si>
    <t>&lt;p&gt;Une con líneas.&lt;/p&gt;</t>
  </si>
  <si>
    <t xml:space="preserve">A1= {{Q1}}#Lemonlib.numToWords({{Q1}},'es') 
A2= {{Q2}}#Lemonlib.numToWords({{Q2}},'es')
A3= {{Q3}}#Lemonlib.numToWords({{Q3}},'es')  </t>
  </si>
  <si>
    <t>{"id":"M1-NyO-33a-E-1","stimulus":"&lt;p&gt;Arrastra la forma escrita de cada número a su lugar correspondiente.&lt;/p&gt;","hint":"&lt;table style=\"width: 50%; border:hidden\"&gt;&lt;tbody&gt;&lt;tr&gt;&lt;td style=\"width: 30%;border:hidden\"&gt;&lt;p&gt;100: cien&lt;/p&gt;&lt;p&gt;101: ciento uno&lt;/p&gt;&lt;p&gt;102: ciento dos&lt;/p&gt;&lt;p&gt;103: ciento tres&lt;/p&gt;&lt;p&gt;...&lt;/p&gt;&lt;/td&gt;&lt;td style=\"width: 50%;border:hidden\"&gt;&lt;p&gt;117: ciento diecisiete&lt;/p&gt;&lt;p&gt;118: ciento dieciocho&lt;/p&gt;&lt;p&gt;119: ciento diecinueve&lt;/p&gt;&lt;p&gt;120: ciento veinte&lt;/p&gt;&lt;/td&gt;&lt;/tr&gt;&lt;/tbody&gt;&lt;/table&gt;","feedback":"&lt;table style=\"width: 50%; border:hidden\"&gt;&lt;tbody&gt;&lt;tr&gt;&lt;td style=\"width: 30%;border:hidden\"&gt;&lt;p&gt;100: cien&lt;/p&gt;&lt;p&gt;101: ciento uno&lt;/p&gt;&lt;p&gt;102: ciento dos&lt;/p&gt;&lt;p&gt;103: ciento tres&lt;/p&gt;&lt;p&gt;...&lt;/p&gt;&lt;/td&gt;&lt;td style=\"width: 50%;border:hidden\"&gt;&lt;p&gt;117: ciento diecisiete&lt;/p&gt;&lt;p&gt;118: ciento dieciocho&lt;/p&gt;&lt;p&gt;119: ciento diecinueve&lt;/p&gt;&lt;p&gt;120: ciento veinte&lt;/p&gt;&lt;/td&gt;&lt;/tr&gt;&lt;/tbody&gt;&lt;/table&gt;","seed":{"parameters":[{"name":"Q1","label":null,"min":100,"max":120,"step":1},{"name":"Q2","label":null,"min":100,"max":120,"step":1},{"name":"Q3","label":null,"min":100,"max":120,"step":1}],"calculated":[{"name":"A1","label":"{{Q1}}","function":"Lemonlib.numToWords({{Q1}},'es')[0].toUpperCase() + Lemonlib.numToWords({{Q1}},'es').slice(1,)"},{"name":"A2","label":"{{Q2}}","function":"Lemonlib.numToWords({{Q2}},'es')[0].toUpperCase() + Lemonlib.numToWords({{Q2}},'es').slice(1,)"},{"name":"A3","label":"{{Q3}}","function":"Lemonlib.numToWords({{Q3}},'es')[0].toUpperCase() + Lemonlib.numToWords({{Q3}},'es').slice(1,)"}],"uniques":true},"algorithm":{"name":"linkOperationResult","template":"Match list","params":{"invert":true}}}</t>
  </si>
  <si>
    <t>&lt;p&gt;Completa la siguiente afirmación.&lt;/p&gt;</t>
  </si>
  <si>
    <t>&lt;p&gt;El número {{Q1}} se lee {{A1}}&lt;/p&gt;</t>
  </si>
  <si>
    <t>Q1-Q2= Min = 100; Max = 120; Step = 1</t>
  </si>
  <si>
    <t>group1=
A1= Lemonlib.numToWords({{Q1}},'es')*
A2= Lemonlib.numToWords({{Q2}},'es')</t>
  </si>
  <si>
    <t>{"id":"M1-NyO-33a-E-2","stimulus":"&lt;p&gt;Completa la siguiente afirmación.&lt;/p&gt;","template":"&lt;p&gt;El número {{Q1}} se lee {{response}}&lt;/p&gt;","hint":"&lt;table style=\"width: 50%; border:hidden\"&gt;&lt;tbody&gt;&lt;tr&gt;&lt;td style=\"width: 30%;border:hidden\"&gt;&lt;p&gt;100: cien&lt;/p&gt;&lt;p&gt;101: ciento uno&lt;/p&gt;&lt;p&gt;102: ciento dos&lt;/p&gt;&lt;p&gt;103: ciento tres&lt;/p&gt;&lt;p&gt;...&lt;/p&gt;&lt;/td&gt;&lt;td style=\"width: 50%;border:hidden\"&gt;&lt;p&gt;117: ciento diecisiete&lt;/p&gt;&lt;p&gt;118: ciento dieciocho&lt;/p&gt;&lt;p&gt;119: ciento diecinueve&lt;/p&gt;&lt;p&gt;120: ciento veinte&lt;/p&gt;&lt;/td&gt;&lt;/tr&gt;&lt;/tbody&gt;&lt;/table&gt;","feedback":"&lt;table style=\"width: 50%; border:hidden\"&gt;&lt;tbody&gt;&lt;tr&gt;&lt;td style=\"width: 30%;border:hidden\"&gt;&lt;p&gt;100: cien&lt;/p&gt;&lt;p&gt;101: ciento uno&lt;/p&gt;&lt;p&gt;102: ciento dos&lt;/p&gt;&lt;p&gt;103: ciento tres&lt;/p&gt;&lt;p&gt;...&lt;/p&gt;&lt;/td&gt;&lt;td style=\"width: 50%;border:hidden\"&gt;&lt;p&gt;117: ciento diecisiete&lt;/p&gt;&lt;p&gt;118: ciento dieciocho&lt;/p&gt;&lt;p&gt;119: ciento diecinueve&lt;/p&gt;&lt;p&gt;120: ciento veinte&lt;/p&gt;&lt;/td&gt;&lt;/tr&gt;&lt;/tbody&gt;&lt;/table&gt;","seed":{"parameters":[{"name":"Q1","label":null,"min":100,"max":120,"step":1},{"name":"Q2","label":null,"min":100,"max":120,"step":1}],"calculated":[{"name":"A1","label":"{{function}}","function":"Lemonlib.numToWords({{Q1}},'es')","group":1},{"name":"A2","label":"{{function}}","function":"Lemonlib.numToWords({{Q2}},'es')","incorrect":true,"group":1}],"uniques":true},"algorithm":{"name":"groupResponses","template":"Cloze with drop down"}}</t>
  </si>
  <si>
    <t>M1-NyO-33b</t>
  </si>
  <si>
    <t>Escribe los números del 100 al 120</t>
  </si>
  <si>
    <t xml:space="preserve">Selecciona cómo se escribe el número {{Q1}}.
{{A1}} *
{{A2}}
{{A3}} </t>
  </si>
  <si>
    <t>A1= Lemonlib.numToWords({{Q1}},'es')
A2= Lemonlib.numToWords({{Q2}},'es')
A3= Lemonlib.numToWords({{Q3}},'es')</t>
  </si>
  <si>
    <t>&lt;p&gt;100: cien&lt;/p&gt;&lt;p&gt;101: ciento uno&lt;/p&gt;&lt;p&gt;102: ciento dos&lt;/p&gt;&lt;p&gt;103: ciento tres&lt;/p&gt;&lt;p&gt;Etcétera.&lt;/p&gt;</t>
  </si>
  <si>
    <t>{"id":"M1-NyO-33b-I-1","stimulus":"&lt;p&gt;Selecciona cómo se escribe el número {{Q1}}.&lt;/p&gt;","hint":"&lt;p&gt;100: cien&lt;/p&gt;&lt;p&gt;101: ciento uno&lt;/p&gt;&lt;p&gt;102: ciento dos&lt;/p&gt;&lt;p&gt;103: ciento tres&lt;/p&gt;&lt;p&gt;Etc.&lt;/p&gt;","feedback":"&lt;p&gt;100: cien&lt;/p&gt;&lt;p&gt;101: ciento uno&lt;/p&gt;&lt;p&gt;102: ciento dos&lt;/p&gt;&lt;p&gt;103: ciento tres&lt;/p&gt;&lt;p&gt;Etc.&lt;/p&gt;","seed":{"parameters":[{"name":"Q1","label":null,"min":100,"max":120,"step":1},{"name":"Q2","label":null,"min":100,"max":120,"step":1},{"name":"Q3","label":null,"min":100,"max":120,"step":1}],"calculated":[{"name":"A1","label":"{{function}}","function":"Lemonlib.numToWords({{Q1}},'es')"},{"name":"A2","label":"{{function}}","function":"Lemonlib.numToWords({{Q2}},'es')","incorrect":true},{"name":"A3","label":"{{function}}","function":"Lemonlib.numToWords({{Q3}},'es')","incorrect":true}],"uniques":true},"algorithm":{"name":"trueFalse","template":"Multiple choice – standard","params":{"countCorrect":1,"countIncorrect":2,"showCheckIcon":false,"columns":3}}}</t>
  </si>
  <si>
    <t xml:space="preserve">group1=
A1= Lemonlib.numToWords({{Q1}},'es')* 
A2= Lemonlib.numToWords({{Q2}},'es') </t>
  </si>
  <si>
    <t>{"id":"M1-NyO-33b-I-2","stimulus":"&lt;p&gt;Completa la siguiente afirmación.&lt;/p&gt;","template":"&lt;p&gt;El número {{Q1}} se lee como {{response}}&lt;/p&gt;","hint":"&lt;p&gt;100: cien&lt;/p&gt;&lt;p&gt;101: ciento uno&lt;/p&gt;&lt;p&gt;102: ciento dos&lt;/p&gt;&lt;p&gt;103: ciento tres&lt;/p&gt;&lt;p&gt;Etc.&lt;/p&gt;","feedback":"&lt;p&gt;100: cien&lt;/p&gt;&lt;p&gt;101: ciento uno&lt;/p&gt;&lt;p&gt;102: ciento dos&lt;/p&gt;&lt;p&gt;103: ciento tres&lt;/p&gt;&lt;p&gt;Etc.&lt;/p&gt;","seed":{"parameters":[{"name":"Q1","label":null,"min":100,"max":120,"step":1},{"name":"Q2","label":null,"min":100,"max":120,"step":1}],"calculated":[{"name":"A1","label":"{{function}}","function":"Lemonlib.numToWords({{Q1}},'es')","group":1},{"name":"A2","label":"{{function}}","function":"Lemonlib.numToWords({{Q2}},'es')","incorrect":true,"group":1}],"uniques":true},"algorithm":{"name":"groupResponses","template":"Cloze with drop down"}}</t>
  </si>
  <si>
    <t>&lt;p&gt;¿Qué número es el "{{T1}}"? Arrastra la respuesta correcta.&lt;/p&gt;</t>
  </si>
  <si>
    <t>&lt;p&gt;Es el {{A1}}.&lt;/p&gt;</t>
  </si>
  <si>
    <t>T1= Lemonlib.numToWords({{Q1}},'es') 
A1= {{Q1}}*
A2= {{Q2}}
A3= {{Q3}}</t>
  </si>
  <si>
    <t>{"id":"M1-NyO-33b-E-1","stimulus":"&lt;p&gt;¿Qué número es el \"{{T1}}\"? Arrastra la respuesta correcta.&lt;/p&gt;","template":"&lt;p&gt;Es el {{response}}.&lt;/p&gt;","hint":"&lt;p&gt;100: cien&lt;/p&gt;&lt;p&gt;101: ciento uno&lt;/p&gt;&lt;p&gt;102: ciento dos&lt;/p&gt;&lt;p&gt;103: ciento tres&lt;/p&gt;&lt;p&gt;Etc.&lt;/p&gt;","feedback":"&lt;p&gt;100: cien&lt;/p&gt;&lt;p&gt;101: ciento uno&lt;/p&gt;&lt;p&gt;102: ciento dos&lt;/p&gt;&lt;p&gt;103: ciento tres&lt;/p&gt;&lt;p&gt;Etc.&lt;/p&gt;","seed":{"parameters":[{"name":"Q1","label":null,"min":100,"max":120,"step":1},{"name":"Q2","label":null,"min":100,"max":120,"step":1},{"name":"Q3","label":null,"min":100,"max":120,"step":1}],"calculated":[{"name":"T1","label":"{{function}}","function":"Lemonlib.numToWords({{Q1}},'es')","temp":true},{"name":"A1","label":"{{function}}","function":"{{Q1}}"},{"name":"A2","label":"{{function}}","function":"{{Q2}}","incorrect":true},{"name":"A3","label":"{{function}}","function":"{{Q3}}","incorrect":true}],"uniques":true},"algorithm":{"name":"calculateOperation","template":"Cloze with drag &amp; drop","params":{"keyboard":"NUMERICAL"}}}</t>
  </si>
  <si>
    <t>&lt;p&gt;Selecciona los números "{{T1}}" y "{{T2}}".&lt;/p&gt;</t>
  </si>
  <si>
    <t>Multiple Choice</t>
  </si>
  <si>
    <t>T1= Lemonlib.numToWords({{Q1}},'es') 
T2= Lemonlib.numToWords({{Q2}},'es') 
A1= {{Q1}}*
A2= {{Q2}}*
A3= {{Q3}}</t>
  </si>
  <si>
    <t>{
    "id": "M1-NyO-33b-E-2",
    "stimulus": "&lt;p&gt;Selecciona los números \"{{T1}}\" y \"{{T2}}\".&lt;/p&gt;",
    "hint": "&lt;p&gt;100: cien&lt;/p&gt;&lt;p&gt;101: ciento uno&lt;/p&gt;&lt;p&gt;102: ciento dos&lt;/p&gt;&lt;p&gt;103: ciento tres&lt;/p&gt;&lt;p&gt;Etc.&lt;/p&gt;",
    "feedback": "&lt;p&gt;100: cien&lt;/p&gt;&lt;p&gt;101: ciento uno&lt;/p&gt;&lt;p&gt;102: ciento dos&lt;/p&gt;&lt;p&gt;103: ciento tres&lt;/p&gt;&lt;p&gt;Etc.&lt;/p&gt;",
    "seed": {
        "parameters": [
            {
                "name": "Q1",
                "label": null,
                "min": 100,
                "max": 120,
                "step": 1
            },
            {
                "name": "Q2",
                "label": null,
                "min": 100,
                "max": 120,
                "step": 1
            },
            {
                "name": "Q3",
                "label": null,
                "min": 100,
                "max": 120,
                "step": 1
            }
        ],
        "calculated": [
            {
                "name": "T1",
                "label": "{{function}}",
                "function": "Lemonlib.numToWords({{Q1}},'es')",
                "temp": true
            },
            {
                "name": "T2",
                "label": "{{function}}",
                "function": "Lemonlib.numToWords({{Q2}},'es')",
                "temp": true
            },
            {
                "name": "A1",
                "label": "{{function}}",
                "function": "{{Q1}}"
            },
            {
                "name": "A2",
                "label": "{{function}}",
                "function": "{{Q2}}"
            },
            {
                "name": "A3",
                "label": "{{function}}",
                "function": "{{Q3}}",
                "incorrect": true
            }
        ],
        "uniques": true
    },
    "algorithm": {
        "name": "trueFalse",
        "template": "Multiple choice – multiple response",
        "params": {
            "countCorrect": 2,
            "countIncorrect": 1,
            "showCheckIcon": false,
            "columns": 3
        }
    }
}</t>
  </si>
  <si>
    <t>M1-NyO-33c</t>
  </si>
  <si>
    <t>Ordena los números del 100 al 120</t>
  </si>
  <si>
    <t>&lt;p&gt;Arrastra y ordena de menor a mayor.&lt;/p&gt;</t>
  </si>
  <si>
    <t>&lt;p&gt;{{response}} &lt; {{response}}&lt;/p&gt;</t>
  </si>
  <si>
    <t>Q1= Min = 100; Max = 120; Step = 1
Q2= Min = 100; Max = 120; Step = 1</t>
  </si>
  <si>
    <t>A1 = math.min({{Q1}},{{Q2}})*
A2 = math.max({{Q1}},{{Q2}})*</t>
  </si>
  <si>
    <t>&lt;p&gt;Los números ordenados a partir de 100 son:&lt;/p&gt;&lt;p&gt;100, 101, 102, 103, 104, 106, 107, 108, 109, 110, ...&lt;/p&gt;</t>
  </si>
  <si>
    <t>{
    "id": "M1-NyO-33c-I-1",
    "stimulus": "&lt;p&gt;Arrastra y ordena de menor a mayor.&lt;/p&gt;",
    "template": "&lt;div style=\"display:flex; justify-content:center;\"&gt;{{response}}&amp;nbsp; &lt; &amp;nbsp;{{response}}&lt;/div&gt;",
    "hint": "&lt;p&gt;Los números ordenados a partir de 100 son:&lt;/p&gt;&lt;p style=\"text-align: center\"&gt;101, 102, 103, 104, 105, 106, 107, 108, 109, 110, ...&lt;/p&gt;",
    "feedback": "&lt;p&gt;Los números ordenados a partir de 100 son:&lt;/p&gt;&lt;p style=\"text-align: center\"&gt;101, 102, 103, 104, 105, 106, 107, 108, 109, 110, ...&lt;/p&gt;",
    "seed": {
        "parameters": [
            {
                "name": "Q1",
                "label": null,
                "min": 100,
                "max": 120,
                "step": 1
            },
            {
                "name": "Q2",
                "label": null,
                "min": 100,
                "max": 120,
                "step": 1
            }
        ],
        "calculated": [
            {
                "name": "A1",
                "label": "{{function}}",
                "function": "math.min({{Q1}},{{Q2}})"
            },
            {
                "name": "A2",
                "label": "{{function}}",
                "function": "math.max({{Q1}},{{Q2}})"
            }
        ],
        "uniques": true
    },
    "algorithm": {
        "name": "calculateOperation",
        "template": "Cloze with drag &amp; drop",
        "params": {
            "keyboard": "NUMERICAL"
        }
    }
}</t>
  </si>
  <si>
    <t>&lt;p&gt;Arrastra y ordena de mayor a menor.&lt;/p&gt;</t>
  </si>
  <si>
    <t>&lt;p&gt;{{response}} &gt; {{response}}&lt;/p&gt;</t>
  </si>
  <si>
    <t>A1 = math.max({{Q1}},{{Q2}})*
A2 = math.min({{Q1}},{{Q2}})*</t>
  </si>
  <si>
    <t>{
    "id": "M1-NyO-33c-I-2",
    "stimulus": "&lt;p&gt;Arrastra y ordena de mayor a menor.&lt;/p&gt;",
    "template": "&lt;div style=\"display:flex; justify-content:center;\"&gt;{{response}}&amp;nbsp; &gt; &amp;nbsp;{{response}}&lt;/div&gt;",
    "hint": "&lt;p&gt;Los números ordenados a partir de 100 son:&lt;/p&gt;&lt;p style=\"text-align: center\"&gt;101, 102, 103, 104, 105, 106, 107, 108, 109, 110, ...&lt;/p&gt;",
    "feedback": "&lt;p&gt;Los números ordenados a partir de 100 son:&lt;/p&gt;&lt;p style=\"text-align: center\"&gt;101, 102, 103, 104, 105, 106, 107, 108, 109, 110, ...&lt;/p&gt;",
    "seed": {
        "parameters": [
            {
                "name": "Q1",
                "label": null,
                "min": 100,
                "max": 120,
                "step": 1
            },
            {
                "name": "Q2",
                "label": null,
                "min": 100,
                "max": 120,
                "step": 1
            }
        ],
        "calculated": [
            {
                "name": "A1",
                "label": "{{function}}",
                "function": "math.max({{Q1}},{{Q2}})"
            },
            {
                "name": "A2",
                "label": "{{function}}",
                "function": "math.min({{Q1}},{{Q2}})"
            }
        ],
        "uniques": true
    },
    "algorithm": {
        "name": "calculateOperation",
        "template": "Cloze with drag &amp; drop",
        "params": {
            "keyboard": "NUMERICAL"
        }
    }
}</t>
  </si>
  <si>
    <t>&lt;p&gt;¿Qué número es mayor que {{T1}}? Selecciónalo.&lt;/p&gt;</t>
  </si>
  <si>
    <t>Q1= Min = 100; Max = 120; Step = 1
Q2= Min = 100; Max = 120; Step = 1
Q3= Min = 100; Max = 120; Step = 1</t>
  </si>
  <si>
    <t>A1 = math.max({{Q1}},{{Q2}},{{Q3}})*
A2 = math.min({{Q1}},{{Q2}},{{Q3}})
T1={{Q1}}+{{Q2}}+{{Q3}}-math.max({{Q1}},{{Q2}},{{Q3}})-math.min({{Q1}},{{Q2}},{{Q3}})</t>
  </si>
  <si>
    <t>{
    "id": "M1-NyO-33c-E-1",
    "stimulus": "&lt;p&gt;¿Qué número es mayor que {{T1}}? Selecciónalo.&lt;/p&gt;",
    "hint": "&lt;p&gt;Los números ordenados a partir de 100 son:&lt;/p&gt;&lt;p style=\"text-align: center\"&gt;101, 102, 103, 104, 105, 106, 107, 108, 109, 110, ...&lt;/p&gt;",
    "feedback": "&lt;p&gt;Los números ordenados a partir de 100 son:&lt;/p&gt;&lt;p style=\"text-align: center\"&gt;101, 102, 103, 104, 105, 106, 107, 108, 109, 110, ...&lt;/p&gt;",
    "seed": {
        "parameters": [
            {
                "name": "Q1",
                "label": null,
                "min": 100,
                "max": 120,
                "step": 1
            },
            {
                "name": "Q2",
                "label": null,
                "min": 100,
                "max": 120,
                "step": 1
            },
            {
                "name": "Q3",
                "label": null,
                "min": 100,
                "max": 120,
                "step": 1
            }
        ],
        "calculated": [
            {
                "name": "A1",
                "label": "{{function}}",
                "function": "math.max({{Q1}},{{Q2}},{{Q3}})"
            },
            {
                "name": "A2",
                "label": "{{function}}",
                "function": "math.min({{Q1}},{{Q2}},{{Q3}})",
                "incorrect": true
            },
            {
                "name": "T1",
                "label": "{{function}}",
                "function": "{{Q1}}+{{Q2}}+{{Q3}}-math.max({{Q1}},{{Q2}},{{Q3}})-math.min({{Q1}},{{Q2}},{{Q3}})",
                "temp": true
            }
        ],
        "uniques": true
    },
    "algorithm": {
        "name": "trueFalse",
        "template": "Multiple choice – standard",
        "params": {
            "countCorrect": 1,
            "countIncorrect": 1,
            "showCheckIcon": false,
            "columns": 2
        }
    }
}</t>
  </si>
  <si>
    <t>&lt;p&gt;¿Qué número es menor que {{T1}}? Selecciónalo.&lt;/p&gt;</t>
  </si>
  <si>
    <t>A1 = math.max({{Q1}},{{Q2}},{{Q3}})
A2 = math.min({{Q1}},{{Q2}},{{Q3}})*
T1={{Q1}}+{{Q2}}+{{Q3}}-math.max({{Q1}},{{Q2}},{{Q3}})-math.min({{Q1}},{{Q2}},{{Q3}})</t>
  </si>
  <si>
    <t>{
    "id": "M1-NyO-33c-E-2",
    "stimulus": "&lt;p&gt;¿Qué número es menor que {{T1}}? Selecciónalo.&lt;/p&gt;",
    "hint": "&lt;p&gt;Los números ordenados a partir de 100 son:&lt;/p&gt;&lt;p style=\"text-align: center\"&gt;101, 102, 103, 104, 105, 106, 107, 108, 109, 110, ...&lt;/p&gt;",
    "feedback": "&lt;p&gt;Los números ordenados a partir de 100 son:&lt;/p&gt;&lt;p style=\"text-align: center\"&gt;101, 102, 103, 104, 105, 106, 107, 108, 109, 110, ...&lt;/p&gt;",
    "seed": {
        "parameters": [
            {
                "name": "Q1",
                "label": null,
                "min": 100,
                "max": 120,
                "step": 1
            },
            {
                "name": "Q2",
                "label": null,
                "min": 100,
                "max": 120,
                "step": 1
            },
            {
                "name": "Q3",
                "label": null,
                "min": 100,
                "max": 120,
                "step": 1
            }
        ],
        "calculated": [
            {
                "name": "T1",
                "label": "{{function}}",
                "function": "{{Q1}}+{{Q2}}+{{Q3}}-math.max({{Q1}},{{Q2}},{{Q3}})-math.min({{Q1}},{{Q2}},{{Q3}})",
                "temp": true
            },
            {
                "name": "A1",
                "label": "{{function}}",
                "function": "math.max({{Q1}},{{Q2}},{{Q3}})",
                "incorrect": true
            },
            {
                "name": "A2",
                "label": "{{function}}",
                "function": "math.min({{Q1}},{{Q2}},{{Q3}})"
            }
        ],
        "uniques": true
    },
    "algorithm": {
        "name": "trueFalse",
        "template": "Multiple choice – standard",
        "params": {
            "countCorrect": 1,
            "countIncorrect": 1,
            "showCheckIcon": false,
            "columns": 2
        }
    }
}</t>
  </si>
  <si>
    <t>M1-NyO-34a</t>
  </si>
  <si>
    <t>Descompone y compone números naturales del 100 al 120</t>
  </si>
  <si>
    <t>&lt;p&gt;Une cada número con su descomposición.&lt;/p&gt;</t>
  </si>
  <si>
    <t>Q1=Min=2; Max=9; Step=1
Q2=Min=2; Max=9; Step=1
Q3=Min=2; Max=9; Step=1</t>
  </si>
  <si>
    <t>T1=100+{{Q1}}
T2=110+{{Q2}}
T3=110+{{Q3}}
A1={{T1}}#Una centena y {{Q1}} unidades
A2={{T2}}#Una centena, 1 decena y {{Q2}} unidades
A3={{T3}}#Una centena, 1 decena y {{Q3}} unidades</t>
  </si>
  <si>
    <t>&lt;p&gt;10 unidades = 1 decena&lt;/p&gt;&lt;p&gt;10 decenas = 1 centena&lt;/p&gt;</t>
  </si>
  <si>
    <t>&lt;p&gt;10 unidades = 1 decena&lt;/p&gt;&lt;p&gt;10 decenas = 1 centena&lt;/p&gt;&lt;p&gt;El número {{T2}} se descompone como 100 + 10 + {{Q2}}.&lt;/p&gt;&lt;p&gt;Por lo tanto, {{T2}} tiene 1 centena, 1 decena y {{Q2}} unidades.&lt;/p&gt;</t>
  </si>
  <si>
    <t>{"id":"M1-NyO-34a-I-1","stimulus":"&lt;p&gt;Arrastra la descomposición de cada número al lugar donde corresponda.&lt;/p&gt;","hint":"&lt;p style=\"text-align: center\"&gt;10 unidades = 1 decena&lt;/p&gt;&lt;p style=\"text-align: center\"&gt;10 decenas = 1 centena&lt;/p&gt;","feedback":"&lt;p style=\"text-align: center\"&gt;10 unidades = 1 decena&lt;/p&gt;&lt;p style=\"text-align: center\"&gt;10 decenas = 1 centena&lt;/p&gt;&lt;p&gt;El número {{T2}} se descompone como 100 + 10 + {{Q2}}.&lt;/p&gt;&lt;p&gt;Por lo tanto, {{T2}} tiene 1 centena, 1 decena y {{Q2}} unidades.&lt;/p&gt;","seed":{"parameters":[{"name":"Q1","label":null,"min":2,"max":9,"step":1},{"name":"Q2","label":null,"min":2,"max":9,"step":1},{"name":"Q3","label":null,"min":2,"max":9,"step":1}],"calculated":[{"name":"T1","label":"{{function}}","function":"100+{{Q1}}","temp":true},{"name":"T2","label":"{{function}}","function":"110+{{Q2}}","temp":true},{"name":"T3","label":"{{function}}","function":"110+{{Q3}}","temp":true},{"name":"A1","label":"{{T1}}","function":"1 centena y {{Q1}} unidades"},{"name":"A2","label":"{{T2}}","function":"1 centena, 1 decena y {{Q2}} unidades"},{"name":"A3","label":"{{T3}}","function":"1 centena, 1 decena y {{Q3}} unidades"}],"uniques":true},"algorithm":{"name":"linkOperationResult","template":"Match list","params":{"invert":true}}}</t>
  </si>
  <si>
    <t>Completa la siguiente descomposición.</t>
  </si>
  <si>
    <t>{{T1}} = {{A1}} centena y {{A2}} unidades</t>
  </si>
  <si>
    <t>Q1=Min=2; Max=9; Step=1</t>
  </si>
  <si>
    <t>T1 = 100+{{Q1}}
A1 = 1
A2 = {{Q1}}</t>
  </si>
  <si>
    <t>&lt;p&gt;100 unidades = 1 centena&lt;/p&gt;</t>
  </si>
  <si>
    <t>&lt;p&gt;100 unidades = 1 centena&lt;/p&gt;
&lt;p&gt;El número {{T1}} se descompone como 100 + {{Q1}}.&lt;/p&gt;
&lt;p&gt;Por lo tanto, {{T1}} tiene 1 centena y {{Q1}} unidades.&lt;/p&gt;</t>
  </si>
  <si>
    <t>{"id":"M1-NyO-34a-E-1","stimulus":"&lt;p&gt;Completa la siguiente descomposición.&lt;/p&gt;","feedback":"&lt;p style=\"text-align: center\"&gt;100 unidades = 1 centena&lt;/p&gt;&lt;p&gt;El número {{T1}} se descompone como 100 + {{Q1}}.&lt;/p&gt;&lt;p&gt;Por lo tanto, {{T1}} tiene 1 centena y {{Q1}} unidades.&lt;/p&gt;","hint":"&lt;p style=\"text-align: center\"&gt;100 unidades = 1 centena&lt;/p&gt;","template":"&lt;p style=\"text-align: center\"&gt;{{T1}} = {{response}} centena y {{response}} unidades&lt;/p&gt;","seed":{"parameters":[{"name":"Q1","label":null,"min":2,"max":9,"step":1}],"calculated":[{"name":"T1","label":"{{function}}","function":" 100+{{Q1}}","temp":true},{"name":"A1","label":"{{function}}","function":" 1"},{"name":"A2","label":"{{function}}","function":"{{Q1}}"}],"uniques":true},"algorithm":{"name":"calculateOperation","params":{"method":"equivLiteral","keyboard":"NUMERICAL"}}}</t>
  </si>
  <si>
    <t>{{T11}} = {{A1}} centena, {{A2}} decena y {{A3}} unidades</t>
  </si>
  <si>
    <t>T1 = 110+{{Q1}}
A1 = 1
A2 = 1
A3 = {{Q1}}</t>
  </si>
  <si>
    <t>&lt;p&gt;10 unidades = 1 decena&lt;/p&gt;
&lt;p&gt;100 unidades = 1 centena&lt;/p&gt;</t>
  </si>
  <si>
    <t>&lt;p&gt;10 unidades = 1 decena&lt;/p&gt;
&lt;p&gt;100 unidades = 1 centena&lt;/p&gt;
&lt;p&gt;El número {{T1}} se descompone como 100 + 10 + {{Q1}}.&lt;/p&gt;
&lt;p&gt;Por lo tanto, {{T1}} tiene 1 centena, 1 decena y {{Q1}} unidades.&lt;/p&gt;</t>
  </si>
  <si>
    <t>{"id":"M1-NyO-34a-E-2","stimulus":"&lt;p&gt;Completa la siguiente descomposición.&lt;/p&gt;","feedback":"&lt;p style=\"text-align: center\"&gt;10 unidades = 1 decena&lt;/p&gt;&lt;p style=\"text-align: center\"&gt;100 unidades = 1 centena&lt;/p&gt;&lt;p&gt;El número {{T1}} se descompone como 100 + 10 + {{Q1}}.&lt;/p&gt;&lt;p&gt;Por lo tanto, {{T1}} tiene 1 centena, 1 decena y {{Q1}} unidades.&lt;/p&gt;","hint":"&lt;p style=\"text-align: center\"&gt;10 unidades = 1 decena&lt;/p&gt;&lt;p style=\"text-align: center\"&gt;100 unidades = 1 centena&lt;/p&gt;","template":"&lt;p style=\"text-align: center\"&gt;{{T1}} = {{response}} centena, {{response}} decena y {{response}} unidades&lt;/p&gt;","seed":{"parameters":[{"name":"Q1","label":null,"min":2,"max":9,"step":1}],"calculated":[{"name":"T1","label":"{{function}}","function":" 110+{{Q1}}","temp":true},{"name":"A1","label":"{{function}}","function":" 1"},{"name":"A2","label":"{{function}}","function":"1"},{"name":"A3","label":"{{function}}","function":"{{Q1}}"}],"uniques":true},"algorithm":{"name":"calculateOperation","params":{"method":"equivLiteral","keyboard":"NUMERICAL"}}}</t>
  </si>
  <si>
    <t>M1-NyO-9a</t>
  </si>
  <si>
    <t>Utiliza los números ordinales del 1.º al 10.º en contextos reales</t>
  </si>
  <si>
    <t>Une cada número ordinal con la forma en la que se lee.
{{Q1}}.º - {{A1}}
{{Q2}}.º - {{A2}}
{{Q3}}.º - {{A3}}</t>
  </si>
  <si>
    <t>Q1 = List = 1, 2, 3, 4, 5, 6, 7, 8, 9, 10
Q2 = List = 1, 2, 3, 4, 5, 6, 7, 8, 9, 10
Q3 = List = 1, 2, 3, 4, 5, 6, 7, 8, 9, 10</t>
  </si>
  <si>
    <t>A1= Lemonlib.numToOrdinal({{Q1}}, 'es')
A2= Lemonlib.numToOrdinal({{Q2}}, 'es')
A3= Lemonlib.numToOrdinal({{Q3}}, 'es')</t>
  </si>
  <si>
    <t>&lt;p&gt;1.º: primero&lt;/p&gt;&lt;p&gt;2.º: segundo&lt;/p&gt;&lt;p&gt;3.º: tercero&lt;/p&gt;&lt;p&gt;4.º: cuarto&lt;/p&gt;&lt;p&gt;5.º: quinto&lt;/p&gt;&lt;p&gt;6.º: sexto&lt;/p&gt;&lt;p&gt;7.º: séptimo&lt;/p&gt;&lt;p&gt;8.º: octavo&lt;/p&gt;&lt;p&gt;9.º: noveno&lt;/p&gt;&lt;p&gt;10.º: décimo&lt;/p&gt;</t>
  </si>
  <si>
    <t>{
    "id": "M1-NyO-9a-I-1",
    "stimulus": "&lt;p&gt;Arrastra la forma escrita de cada número ordinal al lugar donde corresponda.&lt;/p&gt;",
    "feedback": "&lt;div style=\"display:flex; justify-content:space-evenly\"&gt;&lt;div&gt;&lt;p&gt;1.º: primero&lt;/p&gt;&lt;p&gt;2.º: segundo&lt;/p&gt;&lt;p&gt;3.º: tercero&lt;/p&gt;&lt;p&gt;4.º: cuarto&lt;/p&gt;&lt;p&gt;5.º: quinto&lt;/p&gt;&lt;/div&gt;&lt;div&gt;&lt;p&gt;6.º: sexto&lt;/p&gt;&lt;p&gt;7.º: séptimo&lt;/p&gt;&lt;p&gt;8.º: octavo&lt;/p&gt;&lt;p&gt;9.º: noveno&lt;/p&gt;&lt;p&gt;10.º: décimo&lt;/p&gt;&lt;/div&gt;&lt;/div&gt;",
    "hint": "&lt;div style=\"display:flex; justify-content:space-evenly\"&gt;&lt;div&gt;&lt;p&gt;1.º: primero&lt;/p&gt;&lt;p&gt;2.º: segundo&lt;/p&gt;&lt;p&gt;3.º: tercero&lt;/p&gt;&lt;p&gt;4.º: cuarto&lt;/p&gt;&lt;p&gt;5.º: quinto&lt;/p&gt;&lt;/div&gt;&lt;div&gt;&lt;p&gt;6.º: sexto&lt;/p&gt;&lt;p&gt;7.º: séptimo&lt;/p&gt;&lt;p&gt;8.º: octavo&lt;/p&gt;&lt;p&gt;9.º: noveno&lt;/p&gt;&lt;p&gt;10.º: décimo&lt;/p&gt;&lt;/div&gt;&lt;/div&gt;",
    "seed": {
        "parameters": [
            {
                "name": "Q1",
                "label": null,
                "list": [
                    1,
                    2,
                    3,
                    4,
                    5,
                    6,
                    7,
                    8,
                    9,
                    10
                ]
            },
            {
                "name": "Q2",
                "label": null,
                "list": [
                    1,
                    2,
                    3,
                    4,
                    5,
                    6,
                    7,
                    8,
                    9,
                    10
                ]
            },
            {
                "name": "Q3",
                "label": null,
                "list": [
                    1,
                    2,
                    3,
                    4,
                    5,
                    6,
                    7,
                    8,
                    9,
                    10
                ]
            }
        ],
        "calculated": [
            {
                "name": "A1",
                "label": "{{Q1}}.º",
                "function": "Lemonlib.numToOrdinal({{Q1}},'es')"
            },
            {
                "name": "A2",
                "label": "{{Q2}}.º",
                "function": "Lemonlib.numToOrdinal({{Q2}},'es')"
            },
            {
                "name": "A3",
                "label": "{{Q3}}.º",
                "function": "Lemonlib.numToOrdinal({{Q3}},'es')"
            }
        ],
        "isNumToWords": true,
        "uniques": true
    },
    "algorithm": {
        "name": "linkOperationResult",
        "params": {
            "invert": true
        },
        "template": "match list"
    }
}</t>
  </si>
  <si>
    <t>&lt;p&gt;¿En qué posición está el coche negro?{{Q1}}_{{Q2}}&lt;/p&gt;&lt;div style=\"display:flex\"&gt;{{T1}}&lt;img src=\"IMAGEN M1-NyO-9a-2\"&gt;{{T2}}&lt;/div&gt;
{{T3}}.º*
{{T4}}.º
{{T5}}.º
{{T6}}.º
Se ven 3</t>
  </si>
  <si>
    <t>Q1 = List = 1, 2, 3, 4, 5
Q2 = List = 1, 2, 3, 4, 5
Q3 = List = 1, 2, 3, 4, 5</t>
  </si>
  <si>
    <t>T1='&lt;img src=\"IMAGEN M1-NyO-9a-1\"&gt;'.repeat({{Q1}})
T2='&lt;img src=\"IMAGEN M1-NyO-9a-1\"&gt;'.repeat({{Q2}})
T3 = {{Q1}}+1
T4 = {{Q1}}
T5 = {{Q1}}+2
T6 = {{Q1}}+3</t>
  </si>
  <si>
    <r>
      <rPr>
        <rFont val="Calibri"/>
        <sz val="12.0"/>
      </rPr>
      <t>{
    "id": "M1-NyO-9a-E-1",
    "stimulus": "&lt;p&gt;¿En qué posición está el coche negro?&lt;/p&gt;&lt;div style=\"display:flex;justify-content:center;\"&gt;&lt;img src=\"https://blueberry-assets.oneclick.es/M1_NyO_9a_7.svg\" width=\"100\"&gt;{{T1}}&lt;img src=\"</t>
    </r>
    <r>
      <rPr>
        <rFont val="Calibri"/>
        <color rgb="FF1155CC"/>
        <sz val="12.0"/>
        <u/>
      </rPr>
      <t>https://blueberry-assets.oneclick.es/M1_NyO_9a_10.svg</t>
    </r>
    <r>
      <rPr>
        <rFont val="Calibri"/>
        <sz val="12.0"/>
      </rPr>
      <t>\" width=\"100\"&gt;{{T2}}&lt;/div&gt;",
    "hint": "&lt;div style=\"display:flex; justify-content:space-evenly\"&gt;&lt;div&gt;&lt;p&gt;1.º: primero&lt;/p&gt;&lt;p&gt;2.º: segundo&lt;/p&gt;&lt;p&gt;3.º: tercero&lt;/p&gt;&lt;p&gt;4.º: cuarto&lt;/p&gt;&lt;p&gt;5.º: quinto&lt;/p&gt;&lt;/div&gt;&lt;div&gt;&lt;p&gt;6.º: sexto&lt;/p&gt;&lt;p&gt;7.º: séptimo&lt;/p&gt;&lt;p&gt;8.º: octavo&lt;/p&gt;&lt;p&gt;9.º: noveno&lt;/p&gt;&lt;p&gt;10.º: décimo&lt;/p&gt;&lt;/div&gt;&lt;/div&gt;",
    "feedback": "&lt;div style=\"display:flex; justify-content:space-evenly\"&gt;&lt;div&gt;&lt;p&gt;1.º: primero&lt;/p&gt;&lt;p&gt;2.º: segundo&lt;/p&gt;&lt;p&gt;3.º: tercero&lt;/p&gt;&lt;p&gt;4.º: cuarto&lt;/p&gt;&lt;p&gt;5.º: quinto&lt;/p&gt;&lt;/div&gt;&lt;div&gt;&lt;p&gt;6.º: sexto&lt;/p&gt;&lt;p&gt;7.º: séptimo&lt;/p&gt;&lt;p&gt;8.º: octavo&lt;/p&gt;&lt;p&gt;9.º: noveno&lt;/p&gt;&lt;p&gt;10.º: décimo&lt;/p&gt;&lt;/div&gt;&lt;/div&gt;",
    "seed": {
        "parameters": [
            {
                "name": "Q1",
                "label": null,
                "list": [
                    1,
                    2,
                    3,
                    4,
                    5
                ]
            },
            {
                "name": "Q2",
                "label": null,
                "list": [
                    1,
                    2
                ]
            },
            {
                "name": "Q3",
                "label": null,
                "list": [
                    1,
                    2,
                    3,
                    4,
                    5
                ]
            }
        ],
        "calculated": [
            {
                "name": "T1",
                "label": "{{function}}",
                "function": "'&lt;img src=\"https://blueberry-assets.oneclick.es/M1_NyO_9a_9.svg\" width=\"90\"&gt;'.repeat({{Q1}})",
                "temp": true
            },
            {
                "name": "T2",
                "label": "{{function}}",
                "function": "'&lt;img src=\"https://blueberry-assets.oneclick.es/M1_NyO_9a_9.svg\" width=\"90\"&gt;'.repeat({{Q2}})",
                "temp": true
            },
            {
                "name": "A1",
                "label": "{{function}}.º",
                "function": "{{Q1}}+1"
            },
            {
                "name": "A2",
                "label": "{{function}}.º",
                "function": "{{Q1}}",
                "incorrect": true
            },
            {
                "name": "A3",
                "label": "{{function}}.º",
                "function": "{{Q1}}+2",
                "incorrect": true
            },
            {
                "name": "A4",
                "label": "{{function}}.º",
                "function": "{{Q1}}+3",
                "incorrect": true
            }
        ],
        "uniques": true
    },
    "algorithm": {
        "name": "trueFalse",
        "template": "Multiple choice – standard",
        "params": {
            "countCorrect": 1,
            "countIncorrect": 2,
            "showCheckIcon": false,
            "columns": 3
        }
    }
}</t>
    </r>
  </si>
  <si>
    <t>&lt;p&gt;¿En qué posición está el corredor con camiseta roja?&lt;/p&gt;&lt;div style=\"display:flex\"&gt;{{T1}}&lt;img src=\"IMAGEN M1-NyO-9a-4\"&gt;{{T2}}&lt;/div&gt;
{{T3}}.º*
{{T4}}.º
{{T5}}.º
{{T6}}.º
Se ven 3</t>
  </si>
  <si>
    <t>T1='&lt;img src=\"IMAGEN M1-NyO-9a-3\"&gt;'.repeat({{Q1}})
T2='&lt;img src=\"IMAGEN M1-NyO-9a-3\"&gt;'.repeat({{Q2}})
T3 = {{Q1}}+1
T4 = {{Q1}}
T5 = {{Q2}}+1
T6 = {{Q3}}+1</t>
  </si>
  <si>
    <t>{
    "id": "M1-NyO-9a-E-2",
    "stimulus": "&lt;p&gt;¿En qué posición está la corredora con camiseta roja?&lt;/p&gt;&lt;div style=\"display:flex;justify-content:center;\"&gt;&lt;img src=\"https://blueberry-assets.oneclick.es/M1_NyO_9a_8.svg\" width=\"100\"&gt;{{T1}}&lt;img src=\"https://blueberry-assets.oneclick.es/M1_NyO_9a_4.svg\" width=\"100\"&gt;{{T2}}&lt;/div&gt;",
    "hint": "&lt;div style=\"display:flex; justify-content:space-evenly\"&gt;&lt;div&gt;&lt;p&gt;1.º: primero&lt;/p&gt;&lt;p&gt;2.º: segundo&lt;/p&gt;&lt;p&gt;3.º: tercero&lt;/p&gt;&lt;p&gt;4.º: cuarto&lt;/p&gt;&lt;p&gt;5.º: quinto&lt;/p&gt;&lt;/div&gt;&lt;div&gt;&lt;p&gt;6.º: sexto&lt;/p&gt;&lt;p&gt;7.º: séptimo&lt;/p&gt;&lt;p&gt;8.º: octavo&lt;/p&gt;&lt;p&gt;9.º: noveno&lt;/p&gt;&lt;p&gt;10.º: décimo&lt;/p&gt;&lt;/div&gt;&lt;/div&gt;",
    "feedback": "&lt;div style=\"display:flex; justify-content:space-evenly\"&gt;&lt;div&gt;&lt;p&gt;1.º: primero&lt;/p&gt;&lt;p&gt;2.º: segundo&lt;/p&gt;&lt;p&gt;3.º: tercero&lt;/p&gt;&lt;p&gt;4.º: cuarto&lt;/p&gt;&lt;p&gt;5.º: quinto&lt;/p&gt;&lt;/div&gt;&lt;div&gt;&lt;p&gt;6.º: sexto&lt;/p&gt;&lt;p&gt;7.º: séptimo&lt;/p&gt;&lt;p&gt;8.º: octavo&lt;/p&gt;&lt;p&gt;9.º: noveno&lt;/p&gt;&lt;p&gt;10.º: décimo&lt;/p&gt;&lt;/div&gt;&lt;/div&gt;",
    "seed": {
        "parameters": [
            {
                "name": "Q1",
                "label": null,
                "list": [
                    1,
                    2,
                    3,
                    4,
                    5
                ]
            },
            {
                "name": "Q2",
                "label": null,
                "list": [
                    1,
                    2
                ]
            },
            {
                "name": "Q3",
                "label": null,
                "list": [
                    1,
                    2,
                    3,
                    4,
                    5
                ]
            }
        ],
        "calculated": [
            {
                "name": "T1",
                "label": "{{function}}",
                "function": "'&lt;img src=\"https://blueberry-assets.oneclick.es/M1_NyO_9a_3.svg\" width=\"90\"&gt;'.repeat({{Q1}})",
                "temp": true
            },
            {
                "name": "T2",
                "label": "{{function}}",
                "function": "'&lt;img src=\"https://blueberry-assets.oneclick.es/M1_NyO_9a_3.svg\" width=\"90\"&gt;'.repeat({{Q2}})",
                "temp": true
            },
            {
                "name": "A1",
                "label": "{{function}}.º",
                "function": "{{Q1}}+1"
            },
            {
                "name": "A2",
                "label": "{{function}}.º",
                "function": "{{Q1}}",
                "incorrect": true
            },
            {
                "name": "A3",
                "label": "{{function}}.º",
                "function": "{{Q2}}+1",
                "incorrect": true
            },
            {
                "name": "A4",
                "label": "{{function}}.º",
                "function": "{{Q3}}+1",
                "incorrect": true
            }
        ],
        "uniques": true
    },
    "algorithm": {
        "name": "trueFalse",
        "template": "Multiple choice – standard",
        "params": {
            "countCorrect": 1,
            "countIncorrect": 2,
            "showCheckIcon": false,
            "columns": 3
        }
    }
}</t>
  </si>
  <si>
    <t>&lt;p&gt;¿En qué posición está el helicóptero azul?&lt;/p&gt;&lt;div style=\"display:flex\"&gt;{{T1}}&lt;img src=\"IMAGEN M1-NyO-9a-6\"&gt;{{T2}}&lt;/div&gt;
{{T3}}.º*
{{T4}}.º
{{T5}}.º
{{T6}}.º
Se ven 3</t>
  </si>
  <si>
    <t>T1='&lt;img src=\"IMAGEN M1-NyO-9a-5\"&gt;'.repeat({{Q1}})
T2='&lt;img src=\"IMAGEN M1-NyO-9a-5\"&gt;'.repeat({{Q2}})
T3 = {{Q1}}+1
T4 = {{Q1}}
T5 = {{Q2}}+1
T6 = {{Q3}}+1</t>
  </si>
  <si>
    <t>{
    "id": "M1-NyO-9a-E-3",
    "stimulus": "&lt;p&gt;¿En qué posición está el helicóptero azul?&lt;/p&gt;&lt;div style=\"display:flex;justify-content:center;\"&gt;{{T1}}&lt;img src=\"https://blueberry-assets.oneclick.es/M1_NyO_9a_6.svg\" width=\"100\"&gt;{{T2}}&lt;/div&gt;&lt;img src=\"https://blueberry-assets.oneclick.es/M1_NyO_9a_9.svg\" width=\"150\"&gt;",
    "hint": "&lt;div style=\"display:flex; justify-content:space-evenly\"&gt;&lt;div&gt;&lt;p&gt;1.º: primero&lt;/p&gt;&lt;p&gt;2.º: segundo&lt;/p&gt;&lt;p&gt;3.º: tercero&lt;/p&gt;&lt;p&gt;4.º: cuarto&lt;/p&gt;&lt;p&gt;5.º: quinto&lt;/p&gt;&lt;/div&gt;&lt;div&gt;&lt;p&gt;6.º: sexto&lt;/p&gt;&lt;p&gt;7.º: séptimo&lt;/p&gt;&lt;p&gt;8.º: octavo&lt;/p&gt;&lt;p&gt;9.º: noveno&lt;/p&gt;&lt;p&gt;10.º: décimo&lt;/p&gt;&lt;/div&gt;&lt;/div&gt;",
    "feedback": "&lt;div style=\"display:flex; justify-content:space-evenly\"&gt;&lt;div&gt;&lt;p&gt;1.º: primero&lt;/p&gt;&lt;p&gt;2.º: segundo&lt;/p&gt;&lt;p&gt;3.º: tercero&lt;/p&gt;&lt;p&gt;4.º: cuarto&lt;/p&gt;&lt;p&gt;5.º: quinto&lt;/p&gt;&lt;/div&gt;&lt;div&gt;&lt;p&gt;6.º: sexto&lt;/p&gt;&lt;p&gt;7.º: séptimo&lt;/p&gt;&lt;p&gt;8.º: octavo&lt;/p&gt;&lt;p&gt;9.º: noveno&lt;/p&gt;&lt;p&gt;10.º: décimo&lt;/p&gt;&lt;/div&gt;&lt;/div&gt;",
    "seed": {
        "parameters": [
            {
                "name": "Q1",
                "label": null,
                "list": [
                    1,
                    2,
                    3,
                    4,
                    5
                ]
            },
            {
                "name": "Q2",
                "label": null,
                "list": [
                    1,
                    2
                ]
            },
            {
                "name": "Q3",
                "label": null,
                "list": [
                    1,
                    2,
                    3,
                    4,
                    5
                ]
            }
        ],
        "calculated": [
            {
                "name": "T1",
                "label": "{{function}}",
                "function": "'&lt;img src=\"https://blueberry-assets.oneclick.es/M1_NyO_9a_5.svg\" width=\"90\"&gt;'.repeat({{Q1}})",
                "temp": true
            },
            {
                "name": "T2",
                "label": "{{function}}",
                "function": "'&lt;img src=\"https://blueberry-assets.oneclick.es/M1_NyO_9a_5.svg\" width=\"90\"&gt;'.repeat({{Q2}})",
                "temp": true
            },
            {
                "name": "A1",
                "label": "{{function}}.º",
                "function": "{{Q1}}+1"
            },
            {
                "name": "A2",
                "label": "{{function}}.º",
                "function": "{{Q1}}",
                "incorrect": true
            },
            {
                "name": "A3",
                "label": "{{function}}.º",
                "function": "{{Q2}}+1",
                "incorrect": true
            },
            {
                "name": "A4",
                "label": "{{function}}.º",
                "function": "{{Q3}}+1",
                "incorrect": true
            }
        ],
        "uniques": true
    },
    "algorithm": {
        "name": "trueFalse",
        "template": "Multiple choice – standard",
        "params": {
            "countCorrect": 1,
            "countIncorrect": 2,
            "showCheckIcon": false,
            "columns": 3
        }
    }
}</t>
  </si>
  <si>
    <t>M1-NyO-35a</t>
  </si>
  <si>
    <t>Utiliza los números naturales como indicadores de cantidad: igual o diferente, más o menos</t>
  </si>
  <si>
    <t>&lt;p&gt;Selecciona la opción correcta.&lt;/p&gt;&lt;div style=\"display:flex\"&gt;{{T1}}&lt;/div&gt;&lt;div style=\"display:flex\"&gt;{{T2}}&lt;/div&gt;
Hay más manzanas que plátanos.
Hay menos manzanas que plátanos.
Hay el mismo número de plátanos que de manzanas.*
(Se ven 2)</t>
  </si>
  <si>
    <t>Q1=List=2,3,4,5,6,7</t>
  </si>
  <si>
    <t>T1='&lt;img src=\"IMAGEN M1-NyO-5a-3\"&gt;'.repeat({{Q1}})
T2='&lt;img src=\"IMAGEN M1-NyO-35a-2\"&gt;'.repeat({{Q1}})</t>
  </si>
  <si>
    <t>Los números pueden servir para medir cantidades.</t>
  </si>
  <si>
    <t>&lt;p&gt;Los números pueden servir para medir cantidades.&lt;/p&gt;&lt;p&gt;Hay {{Q1}} manzanas.&lt;/p&gt;&lt;p&gt;Hay {{Q1}} plátanos.&lt;/p&gt;&lt;p&gt;Por tanto, las dos cantidades son iguales.&lt;/p&gt;</t>
  </si>
  <si>
    <t>{"id":"M1-NyO-35a-I-1","stimulus":"&lt;p&gt;Selecciona la opción correcta.&lt;/p&gt;&lt;div style=\"display:flex; justify-content: center\"&gt;{{T1}}&lt;/div&gt;&lt;div style=\"display:flex; justify-content: center\"&gt;{{T2}}&lt;/div&gt;","hint":"Los números pueden servir para medir cantidades.","feedback":"&lt;p&gt;Los números pueden servir para medir cantidades.&lt;/p&gt;&lt;p&gt;Hay {{Q1}} manzanas.&lt;/p&gt;&lt;p&gt;Hay {{Q1}} plátanos.&lt;/p&gt;&lt;p&gt;Por tanto, las dos cantidades son &lt;b&gt;iguales&lt;/b&gt;.&lt;/p&gt;","seed":{"parameters":[{"name":"Q1","label":null,"list":[2,3,4,5,6,7]}],"calculated":[{"name":"T1","label":"{{function}}","function":"'&lt;img src=\"https://blueberry-assets.oneclick.es/M1_NyO_5a_3.svg\" width=\"90\"&gt;'.repeat({{Q1}})","temp":true},{"name":"T2","label":"{{function}}","function":"'&lt;img src=\"https://blueberry-assets.oneclick.es/M1_NyO_35a_2.svg\" width=\"90\"&gt;'.repeat({{Q1}})","temp":true},{"name":"A1","label":"{{function}}","function":"Hay el mismo número de plátanos que de manzanas."},{"name":"A2","label":"{{function}}","function":"Hay más manzanas que plátanos.","incorrect":true},{"name":"A3","label":"{{function}}","function":"Hay menos manzanas que plátanos.","incorrect":true}],"uniques":true},"algorithm":{"name":"trueFalse","template":"Multiple choice – standard","params":{"countCorrect":1,"countIncorrect":1,"showCheckIcon":true}}}</t>
  </si>
  <si>
    <t>&lt;p&gt;Selecciona la opción correcta.&lt;/p&gt;&lt;div style=\"display:flex\"&gt;{{T1}}&lt;/div&gt;&lt;div style=\"display:flex\"&gt;{{T2}}&lt;/div&gt;
Hay más manzanas que plátanos.*
Hay menos manzanas que plátanos.
Hay el mismo número de plátanos que de manzanas.
(Se ven 2)</t>
  </si>
  <si>
    <t>Q1=List=2,3,4,5
Q2=List=2,3,4,5</t>
  </si>
  <si>
    <t>T1='&lt;img src=\"IMAGEN M1-NyO-5a-3\"&gt;'.repeat({{Q1}}+{{Q2}})
T2='&lt;img src=\"IMAGEN M1-NyO-35a-2\"&gt;'.repeat({{Q1}})
T3 = {{Q1}}+{{Q2}}</t>
  </si>
  <si>
    <t>&lt;p&gt;Los números pueden servir para medir cantidades.&lt;/p&gt;&lt;p&gt;Hay {{T3}} manzanas.&lt;/p&gt;&lt;p&gt;Hay {{Q1}} plátanos.&lt;/p&gt;&lt;p&gt;Por tanto, hay más manzanas que plátanos.&lt;/p&gt;</t>
  </si>
  <si>
    <t>{"id":"M1-NyO-35a-I-2","stimulus":"&lt;p&gt;Selecciona la opción correcta.&lt;/p&gt;&lt;div style=\"display:flex; justify-content: center\"&gt;{{T1}}&lt;/div&gt;&lt;div style=\"display:flex; justify-content: center\"&gt;{{T2}}&lt;/div&gt;","hint":"Los números pueden servir para medir cantidades.","feedback":"&lt;p&gt;Los números pueden servir para medir cantidades.&lt;/p&gt;&lt;p&gt;Hay {{T3}} manzanas.&lt;/p&gt;&lt;p&gt;Hay {{Q1}} plátanos.&lt;/p&gt;&lt;p&gt;Por tanto, hay &lt;b&gt;más manzanas&lt;/b&gt; que plátanos.&lt;/p&gt;","seed":{"parameters":[{"name":"Q1","label":null,"list":[2,3,4,5]},{"name":"Q2","label":null,"list":[2,3,4,5]}],"calculated":[{"name":"T1","label":"{{function}}","function":"'&lt;img src=\"https://blueberry-assets.oneclick.es/M1_NyO_5a_3.svg\" width=\"100\"&gt;'.repeat({{Q1}}+{{Q2}})","temp":true},{"name":"T2","label":"{{function}}","function":"'&lt;img src=\"https://blueberry-assets.oneclick.es/M1_NyO_35a_2.svg\" width=\"100\"&gt;'.repeat({{Q1}})","temp":true},{"name":"T3","label":"{{function}}","function":"{{Q1}}+{{Q2}}","temp":true},{"name":"A1","label":"{{function}}","function":"Hay el mismo número de plátanos que de manzanas.","incorrect":true},{"name":"A2","label":"{{function}}","function":"Hay más manzanas que plátanos.","incorrect":false},{"name":"A3","label":"{{function}}","function":"Hay menos manzanas que plátanos.","incorrect":true}],"uniques":true},"algorithm":{"name":"trueFalse","template":"Multiple choice – standard","params":{"countCorrect":1,"countIncorrect":1,"showCheckIcon":true}}}</t>
  </si>
  <si>
    <t>&lt;p&gt;Selecciona la opción correcta.&lt;/p&gt;&lt;div style=\"display:flex\"&gt;{{T1}}&lt;/div&gt;&lt;div style=\"display:flex\"&gt;{{T2}}&lt;/div&gt;
Hay más manzanas que plátanos.
Hay menos manzanas que plátanos.*
Hay el mismo número de plátanos que de manzanas.
(Se ven 2)</t>
  </si>
  <si>
    <t>T1='&lt;img src=\"IMAGEN M1-NyO-5a-3\"&gt;'.repeat({{Q1}})
T2='&lt;img src=\"IMAGEN M1-NyO-35a-2\"&gt;'.repeat({{Q1}}+{{Q2}})
T3 = {{Q1}}+{{Q2}}</t>
  </si>
  <si>
    <t>&lt;p&gt;Los números pueden servir para medir cantidades.&lt;/p&gt;&lt;p&gt;Hay {{Q1}} manzanas.&lt;/p&gt;&lt;p&gt;Hay {{T1}} plátanos.&lt;/p&gt;&lt;p&gt;Por tanto, hay menos manzanas que plátanos.&lt;/p&gt;</t>
  </si>
  <si>
    <t>{"id":"M1-NyO-35a-I-3","stimulus":"&lt;p&gt;Selecciona la opción correcta.&lt;/p&gt;&lt;div style=\"display:flex; justify-content: center\"&gt;{{T1}}&lt;/div&gt;&lt;div style=\"display:flex; justify-content: center\"&gt;{{T2}}&lt;/div&gt;","hint":"Los números pueden servir para medir cantidades.","feedback":"&lt;p&gt;Los números pueden servir para medir cantidades.&lt;/p&gt;&lt;p&gt;Hay {{Q1}} manzanas.&lt;/p&gt;&lt;p&gt;Hay {{T3}} plátanos.&lt;/p&gt;&lt;p&gt;Por tanto, hay &lt;b&gt;menos manzanas&lt;/b&gt; que plátanos.&lt;/p&gt;","seed":{"parameters":[{"name":"Q1","label":null,"list":[2,3,4,5]},{"name":"Q2","label":null,"list":[2,3,4,5]}],"calculated":[{"name":"T1","label":"{{function}}","function":"'&lt;img src=\"https://blueberry-assets.oneclick.es/M1_NyO_5a_3.svg\" width=\"100\"&gt;'.repeat({{Q1}})","temp":true},{"name":"T2","label":"{{function}}","function":"'&lt;img src=\"https://blueberry-assets.oneclick.es/M1_NyO_35a_2.svg\" width=\"100\"&gt;'.repeat({{Q1}}+{{Q2}})","temp":true},{"name":"T3","label":"{{function}}","function":"{{Q1}}+{{Q2}}","temp":true},{"name":"A1","label":"{{function}}","function":"Hay el mismo número de plátanos que de manzanas.","incorrect":true},{"name":"A2","label":"{{function}}","function":"Hay más manzanas que plátanos.","incorrect":true},{"name":"A3","label":"{{function}}","function":"Hay menos manzanas que plátanos.","incorrect":false}],"uniques":true},"algorithm":{"name":"trueFalse","template":"Multiple choice – standard","params":{"countCorrect":1,"countIncorrect":1,"showCheckIcon":true}}}</t>
  </si>
  <si>
    <t>¿Quién tiene más lápices?
{{Q1}} tiene {{T1}} lápices.*
{{Q2}} tiene {{T2}} lápices.</t>
  </si>
  <si>
    <t>Q1=List=Teresa, Raquel, Lorenzo, Matías
Q2=List=Teresa, Raquel, Lorenzo, Matías
Q3=List=2,3,4,5,6,7,8
Q4=List=2,3,4,5,6,7,8</t>
  </si>
  <si>
    <t>T1 = math.max({{Q3}}, {{Q4}})
T2 = math.min({{Q3}}, {{Q4}})
T3='&lt;img src=\"IMAGEN M1-NyO-3a-3\"&gt;'.repeat({{T1}})
T4='&lt;img src=\"IMAGEN M1-NyO-3a-3\"&gt;'.repeat({{T2}})</t>
  </si>
  <si>
    <t>&lt;p&gt;Los números pueden servir para medir cantidades.&lt;/p&gt;&lt;p&gt;{{Q1}} tiene estos: &lt;div style=\"display:flex\"&gt;{{T3}}&lt;/div&gt;.&lt;/p&gt;&lt;p&gt;{{Q2}} tiene estos: &lt;div style=\"display:flex\"&gt;{{T4}}&lt;/div&gt;.&lt;/p&gt;&lt;p&gt;Por eso {{Q1}} tiene más lápices.&lt;/p&gt;</t>
  </si>
  <si>
    <t>{"id":"M1-NyO-35a-E-1","stimulus":"&lt;p&gt;¿Quién tiene más lápices?&lt;/p&gt;{{Q1}}: &lt;div style=\"display:flex;justify-content: center\"&gt;{{T3}}&lt;/div&gt;{{Q2}}: &lt;div style=\"display:flex;justify-content: center\"&gt;{{T4}}&lt;/div&gt;","hint":"&lt;p&gt;Los números pueden servir para medir cantidades.&lt;/p&gt;","feedback":"&lt;p&gt;Los números pueden servir para medir cantidades.&lt;/p&gt;&lt;p&gt;{{Q1}} tiene estos: &lt;div style=\"display:flex\"&gt;{{T3}}&lt;/div&gt;&lt;/p&gt;&lt;p&gt;{{Q2}} tiene estos: &lt;div style=\"display:flex\"&gt;{{T4}}&lt;/div&gt;&lt;/p&gt;&lt;p&gt;Por eso {{Q1}} tiene más lápices.&lt;/p&gt;","seed":{"parameters":[{"name":"Q1","label":null,"list":["Teresa","Raquel","Lorenzo","Matías"]},{"name":"Q2","label":null,"list":["Teresa","Raquel","Lorenzo","Matías"]},{"name":"Q3","label":null,"list":[2,3,4,5,6,7,8]},{"name":"Q4","label":null,"list":[2,3,4,5,6,7,8]}],"calculated":[{"name":"T1","label":"{{function}}","function":"math.max({{Q3}},{{Q4}})","temp":true},{"name":"T2","label":"{{function}}","function":"math.min({{Q3}},{{Q4}})","temp":true},{"name":"T3","label":"{{function}}","function":"'&lt;img src=\"https://blueberry-assets.oneclick.es/M1_NyO_3a_3.svg\" width=\"100\"&gt;'.repeat({{T1}})","temp":true},{"name":"T4","label":"{{function}}","function":"'&lt;img src=\"https://blueberry-assets.oneclick.es/M1_NyO_3a_3.svg\" width=\"100\"&gt;'.repeat({{T2}})","temp":true},{"name":"A1","label":"{{function}}","function":"{{Q1}} porque tiene {{T1}} lápices.","incorrect":false},{"name":"A2","label":"{{function}}","function":"{{Q2}} porque tiene {{T2}} lápices.","incorrect":true}],"uniques":true},"algorithm":{"name":"trueFalse","template":"Multiple choice – standard","params":{"countCorrect":1,"countIncorrect":1,"showCheckIcon":true}}}</t>
  </si>
  <si>
    <t>¿Quién tiene más gafas de sol?
{{Q1}}, porque tiene {{T1}} gafas.*
{{Q2}}, porque tiene {{T2}} gafas.</t>
  </si>
  <si>
    <t>Q1=List=Margarita, Ángeles, Pablo, Luis
Q2=List=Margarita, Ángeles, Pablo, Luis
Q3=List=2,3,4,5,6,7,8
Q4=List=2,3,4,5,6,7,8</t>
  </si>
  <si>
    <t>T1 = math.max({{Q3}}, {{Q4}})
T2 = math.min({{Q3}}, {{Q4}})
T3='&lt;img src=\"IMAGEN M1-NyO-35a-4\"&gt;'.repeat({{T1}})
T4='&lt;img src=\"IMAGEN M1-NyO-35a-4\"&gt;'.repeat({{T2}})</t>
  </si>
  <si>
    <t>&lt;p&gt;Los números pueden servir para medir cantidades.&lt;/p&gt;&lt;p&gt;{{Q1}} tiene estas: &lt;div style=\"display:flex\"&gt;{{T3}}&lt;/div&gt;.&lt;/p&gt;&lt;p&gt;{{Q2}} tiene estas: &lt;div style=\"display:flex\"&gt;{{T4}}&lt;/div&gt;.&lt;/p&gt;&lt;p&gt;Por eso {{Q1}} tiene más gafas de sol.&lt;/p&gt;</t>
  </si>
  <si>
    <t>{"id":"M1-NyO-35a-E-2","stimulus":"&lt;p&gt;¿Quién tiene más gafas de sol?&lt;/p&gt;{{Q1}}: &lt;div style=\"display:flex;justify-content: center\"&gt;{{T3}}&lt;/div&gt;{{Q2}}: &lt;div style=\"display:flex;justify-content: center\"&gt;{{T4}}&lt;/div&gt;","hint":"&lt;p&gt;Los números pueden servir para medir cantidades.&lt;/p&gt;","feedback":"&lt;p&gt;Los números pueden servir para medir cantidades.&lt;/p&gt;&lt;p&gt;{{Q1}} tiene estas:&lt;div style=\"display:flex\"&gt;{{T3}}&lt;/div&gt;&lt;/p&gt;&lt;p&gt;{{Q2}} tiene estas:&lt;div style=\"display:flex\"&gt;{{T4}}&lt;/div&gt;&lt;/p&gt;&lt;p&gt;Por eso {{Q1}} tiene más gafas.&lt;/p&gt;","seed":{"parameters":[{"name":"Q1","label":null,"list":["Margarita","Ángeles","Pablo","Luis"]},{"name":"Q2","label":null,"list":["Margarita","Ángeles","Pablo","Luis"]},{"name":"Q3","label":null,"list":[2,3,4,5,6,7,8]},{"name":"Q4","label":null,"list":[2,3,4,5,6,7,8]}],"calculated":[{"name":"T1","label":"{{function}}","function":" math.max({{Q3}},{{Q4}})","temp":true},{"name":"T2","label":"{{function}}","function":" math.min({{Q3}},{{Q4}})","temp":true},{"name":"T3","label":"{{function}}","function":"'&lt;img src=\"https://blueberry-assets.oneclick.es/M1_NyO_35a_4.svg\" width=\"100\"&gt;'.repeat({{T1}})","temp":true},{"name":"T4","label":"{{function}}","function":"'&lt;img src=\"https://blueberry-assets.oneclick.es/M1_NyO_35a_4.svg\" width=\"100\"&gt;'.repeat({{T2}})","temp":true},{"name":"A1","label":"{{function}}","function":"{{Q1}}, porque tiene {{T1}} gafas.","incorrect":false},{"name":"A2","label":"{{function}}","function":"{{Q2}}, porque tiene {{T2}} gafas.","incorrect":true}],"uniques":true},"algorithm":{"name":"trueFalse","template":"Multiple choice – standard","params":{"countCorrect":1,"countIncorrect":1,"showCheckIcon":true}}}</t>
  </si>
  <si>
    <t>¿Quién tiene más cucharas?
{{Q1}}, porque tiene {{T1}} cucharas.*
{{Q2}}, porque tiene {{T2}} cucharas.</t>
  </si>
  <si>
    <t>Q1=List=Irma, Judit, Calisto, Aitor
Q2=List=Irma, Judit, Calisto, Aitor
Q3=List=2,3,4,5,6,7,8
Q4=List=2,3,4,5,6,7,8</t>
  </si>
  <si>
    <t>T1 = math.max({{Q3}}, {{Q4}})
T2 = math.min({{Q3}}, {{Q4}})
T3='&lt;img src=\"IMAGEN M1-NyO-35a-5\"&gt;'.repeat({{T1}})
T4='&lt;img src=\"IMAGEN M1-NyO-35a-5\"&gt;'.repeat({{T2}})</t>
  </si>
  <si>
    <t>&lt;p&gt;Los números pueden servir para medir cantidades.&lt;/p&gt;&lt;p&gt;{{Q1}} tiene estas: &lt;div style=\"display:flex\"&gt;{{T3}}&lt;/div&gt;.&lt;/p&gt;&lt;p&gt;{{Q2}} tiene estas: &lt;div style=\"display:flex\"&gt;{{T4}}&lt;/div&gt;.&lt;/p&gt;&lt;p&gt;Por eso {{Q1}} tiene más cucharas.&lt;/p&gt;</t>
  </si>
  <si>
    <t>{"id":"M1-NyO-35a-E-3","stimulus":"&lt;p&gt;¿Quién tiene más cucharas?&lt;/p&gt;{{Q1}}: &lt;div style=\"display:flex;justify-content: center\"&gt;{{T3}}&lt;/div&gt;{{Q2}}: &lt;div style=\"display:flex;justify-content: center\"&gt;{{T4}}&lt;/div&gt;","hint":"&lt;p&gt;Los números pueden servir para medir cantidades.&lt;/p&gt;","feedback":"&lt;p&gt;Los números pueden servir para medir cantidades.&lt;/p&gt;&lt;p&gt;{{Q1}} tiene estas:&lt;div style=\"display:flex\"&gt;{{T3}}&lt;/div&gt;&lt;/p&gt;&lt;p&gt;{{Q2}} tiene estas:&lt;div style=\"display:flex\"&gt;{{T4}}&lt;/div&gt;&lt;/p&gt;&lt;p&gt;Por eso {{Q1}} tiene más cucharas.&lt;/p&gt;","seed":{"parameters":[{"name":"Q1","label":null,"list":["Irma","Judit","Calisto","Aitor"]},{"name":"Q2","label":null,"list":["Irma","Judit","Calisto","Aitor"]},{"name":"Q3","label":null,"list":[2,3,4,5,6,7,8]},{"name":"Q4","label":null,"list":[2,3,4,5,6,7,8]}],"calculated":[{"name":"T1","label":"{{function}}","function":" math.max({{Q3}},{{Q4}})","temp":true},{"name":"T2","label":"{{function}}","function":" math.min({{Q3}},{{Q4}})","temp":true},{"name":"T3","label":"{{function}}","function":"'&lt;img src=\"https://blueberry-assets.oneclick.es/M1_NyO_35a_5.svg\" width=\"100\"&gt;'.repeat({{T1}})","temp":true},{"name":"T4","label":"{{function}}","function":"'&lt;img src=\"https://blueberry-assets.oneclick.es/M1_NyO_35a_5.svg\" width=\"100\"&gt;'.repeat({{T2}})","temp":true},{"name":"A1","label":"{{function}}","function":"{{Q1}}, porque tiene {{T1}} cucharas.","incorrect":false},{"name":"A2","label":"{{function}}","function":"{{Q2}}, porque tiene {{T2}} cucharas.","incorrect":true}],"uniques":true},"algorithm":{"name":"trueFalse","template":"Multiple choice – standard","params":{"countCorrect":1,"countIncorrect":1,"showCheckIcon":true}}}</t>
  </si>
  <si>
    <t>M1-NyO-48a</t>
  </si>
  <si>
    <t>Utiliza los números naturales como indicadores de orden</t>
  </si>
  <si>
    <t>&lt;p&gt;En una carrera, tres amigas han quedado en estas posiciones:&lt;/p&gt;&lt;p&gt;{{Q1}} ha quedado la {{T1}}.ª.&lt;/p&gt;&lt;p&gt;{{Q2}} ha quedado la {{T2}}.ª.&lt;/p&gt;&lt;p&gt;{{Q3}} ha quedado la {{T3}}.ª.&lt;/p&gt;&lt;p&gt;Responde a estas preguntas.&lt;/p&gt;</t>
  </si>
  <si>
    <t>&lt;p&gt;¿Quién ha llegado la primera? {{group1}}&lt;/p&gt;&lt;p&gt;¿Quién ha llegado después de {{Q1}}? {{group2}}&lt;/p&gt;</t>
  </si>
  <si>
    <t>Q1 = List="Julia", "Petra", "Amelia", "María", "Elisa", "Cris"
Q2 = List="Julia", "Petra", "Amelia", "María", "Elisa", "Cris"
Q3 = List="Julia", "Petra", "Amelia", "María", "Elisa", "Cris"
Q4 = List = 1, 2, 3, 4
Q5 = List = 1, 2, 3, 4
Q6 = List = 1, 2, 3, 4</t>
  </si>
  <si>
    <t>T1={{Q4}}+{{Q5}}
T2={{Q4}}+{{Q5}}+{{Q6}}
T3={{Q4}}
group1={{Q1}}, {{Q2}}, {{Q3}}*
group2={{Q1}}, {{Q2}}*, {{Q3}}</t>
  </si>
  <si>
    <t>Los números pueden servir para ordenar.</t>
  </si>
  <si>
    <t>&lt;p&gt;Los números pueden servir para ordenar.&lt;/p&gt;&lt;p&gt;Estos son los números ordinales desde el 1.º al 10.º:&lt;/p&gt;&lt;p&gt;1.º, 2.º, 3.º, 4.º, 5.º, 6.º, 7.º, 8.º, 9.º y 10.º.&lt;/p&gt;</t>
  </si>
  <si>
    <t>{"id":"M1-NyO-48a-I-1","stimulus":"&lt;p&gt;En una carrera, tres amigas han quedado en estas posiciones:&lt;/p&gt;&lt;p&gt;{{Q1}} ha quedado la {{T1}}.ª.&lt;/p&gt;&lt;p&gt;{{Q2}} ha quedado la {{T2}}.ª.&lt;/p&gt;&lt;p&gt;{{Q3}} ha quedado la {{T3}}.ª.&lt;/p&gt;&lt;p&gt;Responde a estas preguntas.&lt;/p&gt;","template":"&lt;p&gt;¿Quién ha llegado la primera? {{response}}&lt;/p&gt;&lt;p&gt;¿Quién ha llegado después de {{Q1}}? {{response}}&lt;/p&gt;","hint":"&lt;p&gt;Los números pueden servir para ordenar.&lt;/p&gt;","feedback":"&lt;p&gt;Los números pueden servir para ordenar.&lt;/p&gt;&lt;p&gt;Estos son los números ordinales desde el 1.º al 10.º:&lt;/p&gt;&lt;p&gt;1.º, 2.º, 3.º, 4.º, 5.º, 6.º, 7.º, 8.º, 9.º y 10.º.&lt;/p&gt;","seed":{"parameters":[{"name":"Q1","label":null,"list":["Julia","Petra","Amelia","María","Elisa","Cris"]},{"name":"Q2","label":null,"list":["Julia","Petra","Amelia","María","Elisa","Cris"]},{"name":"Q3","label":null,"list":["Julia","Petra","Amelia","María","Elisa","Cris"]},{"name":"Q4","label":null,"list":[1,2,3,4]},{"name":"Q5","label":null,"list":[1,2,3,4]},{"name":"Q6","label":null,"list":[1,2,3,4]}],"calculated":[{"name":"A1","label":"{{function}}","function":"{{Q1}}","group":1,"incorrect":true},{"name":"A2","label":"{{function}}","function":"{{Q2}}","group":1,"incorrect":true},{"name":"A3","label":"{{function}}","function":"{{Q3}}","group":1,"incorrect":false},{"name":"T1","label":"{{function}}","function":"{{Q4}}+{{Q5}}","temp":true},{"name":"T2","label":"{{function}}","function":"{{Q4}}+{{Q5}}+{{Q6}}","temp":true},{"name":"T3","label":"{{function}}","function":"{{Q4}}","temp":true},{"name":"A4","label":"{{function}}","function":"{{Q1}}","group":2,"incorrect":true},{"name":"A5","label":"{{function}}","function":"{{Q2}}","group":2,"incorrect":false},{"name":"A6","label":"{{function}}","function":"{{Q3}}","group":2,"incorrect":true}],"uniques":true},"algorithm":{"name":"groupResponses","template":"Cloze with drop down"}}</t>
  </si>
  <si>
    <t>&lt;p&gt;¿Quién ha llegado la primera? {{group1}}&lt;/p&gt;&lt;p&gt;¿Quién ha llegado después de {{Q3}}? {{group2}}&lt;/p&gt;</t>
  </si>
  <si>
    <t>T1={{Q4}}
T2={{Q4}}+{{Q5}}+{{Q6}}
T3={{Q4}}+{{Q5}}
group1={{Q1}}*, {{Q2}}, {{Q3}}
group1={{Q1}}, {{Q2}}*, {{Q3}}</t>
  </si>
  <si>
    <t>{"id":"M1-NyO-48a-I-2","stimulus":"&lt;p&gt;En una carrera, tres amigas han quedado en estas posiciones:&lt;/p&gt;&lt;p&gt;{{Q1}} ha quedado la {{T1}}.ª.&lt;/p&gt;&lt;p&gt;{{Q2}} ha quedado la {{T2}}.ª.&lt;/p&gt;&lt;p&gt;{{Q3}} ha quedado la {{T3}}.ª.&lt;/p&gt;&lt;p&gt;Responde a estas preguntas.&lt;/p&gt;","template":"&lt;p&gt;¿Quién ha llegado la primera? {{response}}&lt;/p&gt;&lt;p&gt;¿Quién ha llegado después de {{Q3}}? {{response}}&lt;/p&gt;","hint":"&lt;p&gt;Los números pueden servir para ordenar.&lt;/p&gt;","feedback":"&lt;p&gt;Los números pueden servir para ordenar.&lt;/p&gt;&lt;p&gt;Estos son los números ordinales desde el 1.º al 10.º:&lt;/p&gt;&lt;p&gt;1.º, 2.º, 3.º, 4.º, 5.º, 6.º, 7.º, 8.º, 9.º y 10.º.&lt;/p&gt;","seed":{"parameters":[{"name":"Q1","label":null,"list":["Julia","Petra","Amelia","María","Elisa","Cris"]},{"name":"Q2","label":null,"list":["Julia","Petra","Amelia","María","Elisa","Cris"]},{"name":"Q3","label":null,"list":["Julia","Petra","Amelia","María","Elisa","Cris"]},{"name":"Q4","label":null,"list":[1,2,3,4]},{"name":"Q5","label":null,"list":[1,2,3,4]},{"name":"Q6","label":null,"list":[1,2,3,4]}],"calculated":[{"name":"A1","label":"{{function}}","function":"{{Q1}}","group":1,"incorrect":false},{"name":"A2","label":"{{function}}","function":"{{Q2}}","group":1,"incorrect":true},{"name":"A3","label":"{{function}}","function":"{{Q3}}","group":1,"incorrect":true},{"name":"T1","label":"{{function}}","function":"{{Q4}}","temp":true},{"name":"T2","label":"{{function}}","function":"{{Q4}}+{{Q5}}+{{Q6}}","temp":true},{"name":"T3","label":"{{function}}","function":"{{Q4}}+{{Q5}}","temp":true},{"name":"A4","label":"{{function}}","function":"{{Q1}}","group":2,"incorrect":true},{"name":"A5","label":"{{function}}","function":"{{Q2}}","group":2,"incorrect":false},{"name":"A6","label":"{{function}}","function":"{{Q3}}","group":2,"incorrect":true}],"uniques":true},"algorithm":{"name":"groupResponses","template":"Cloze with drop down"}}</t>
  </si>
  <si>
    <t>&lt;p&gt;En la cola de una frutería hay tres personas esperando con estos números de orden:&lt;/p&gt;&lt;p&gt;{{Q1}} tiene el {{T1}}.º.&lt;/p&gt;&lt;p&gt;{{Q2}} tiene el {{T2}}.º.&lt;/p&gt;&lt;p&gt;{{Q3}} tiene el {{T3}}.º.&lt;/p&gt;&lt;p&gt;Responde a estas preguntas:&lt;/p&gt;</t>
  </si>
  <si>
    <t>&lt;p&gt;¿A quién van a atender en último lugar? {{group1}}&lt;/p&gt;&lt;p&gt;¿A quién van a atender antes que a {{Q2}}? {{group2}}&lt;/p&gt;</t>
  </si>
  <si>
    <t>Q1=List="Javier", "Pedro", "Carlos", "Erik", "Dani", "Manuel","Pablo"
Q2=List="Javier", "Pedro", "Carlos", "Erik", "Dani", "Manuel","Pablo"
Q3=List="Javier", "Pedro", "Carlos", "Erik", "Dani", "Manuel","Pablo"
Q4 = List = 1, 2, 3, 4
Q5 = List = 1, 2, 3, 4
Q6 = List = 1, 2, 3, 4</t>
  </si>
  <si>
    <t>T1={{Q4}}
T2={{Q4}}+{{Q5}}
T3={{Q4}}+{{Q5}}+{{Q6}}
group1={{Q1}}, {{Q2}}, {{Q3}}*
group1={{Q1}}*, {{Q2}}, {{Q3}}</t>
  </si>
  <si>
    <t>{"id":"M1-NyO-48a-I-3","stimulus":"&lt;p&gt;En la cola de una frutería hay tres personas esperando con estos números de orden:&lt;/p&gt;&lt;p&gt;{{Q1}} tiene el {{T1}}.º.&lt;/p&gt;&lt;p&gt;{{Q2}} tiene el {{T2}}.º.&lt;/p&gt;&lt;p&gt;{{Q3}} tiene el {{T3}}.º.&lt;/p&gt;&lt;p&gt;Responde a estas preguntas:&lt;/p&gt;","template":"&lt;p&gt;¿A quién van a atender en último lugar? {{response}}&lt;/p&gt;&lt;p&gt;¿A quién van a atender antes que a {{Q2}}? {{response}}&lt;/p&gt;","hint":"&lt;p&gt;Los números pueden servir para ordenar.&lt;/p&gt;","feedback":"&lt;p&gt;Los números pueden servir para ordenar.&lt;/p&gt;&lt;p&gt;Estos son los números ordinales desde el 1.º al 10.º:&lt;/p&gt;&lt;p&gt;1.º, 2.º, 3.º, 4.º, 5.º, 6.º, 7.º, 8.º, 9.º y 10.º.&lt;/p&gt;","seed":{"parameters":[{"name":"Q1","label":null,"list":["Javier","Pedro","Carlos","Erik","Dani","Manuel","Pablo"]},{"name":"Q2","label":null,"list":["Javier","Pedro","Carlos","Erik","Dani","Manuel","Pablo"]},{"name":"Q3","label":null,"list":["Javier","Pedro","Carlos","Erik","Dani","Manuel","Pablo"]},{"name":"Q4","label":null,"list":[1,2,3,4]},{"name":"Q5","label":null,"list":[1,2,3,4]},{"name":"Q6","label":null,"list":[1,2,3,4]}],"calculated":[{"name":"A1","label":"{{function}}","function":"{{Q1}}","group":1,"incorrect":true},{"name":"A2","label":"{{function}}","function":"{{Q2}}","group":1,"incorrect":true},{"name":"A3","label":"{{function}}","function":"{{Q3}}","group":1,"incorrect":false},{"name":"T1","label":"{{function}}","function":"{{Q4}}","temp":true},{"name":"T2","label":"{{function}}","function":"{{Q4}}+{{Q5}}","temp":true},{"name":"T3","label":"{{function}}","function":"{{Q4}}+{{Q5}}+{{Q6}}","temp":true},{"name":"A4","label":"{{function}}","function":"{{Q1}}","group":2,"incorrect":false},{"name":"A5","label":"{{function}}","function":"{{Q2}}","group":2,"incorrect":true},{"name":"A6","label":"{{function}}","function":"{{Q3}}","group":2,"incorrect":true}],"uniques":true},"algorithm":{"name":"groupResponses","template":"Cloze with drop down"}}</t>
  </si>
  <si>
    <t>&lt;p&gt;¿A quién van a atender en último lugar? {{group1}}&lt;/p&gt;&lt;p&gt;¿A quién van a atender antes que a {{Q3}}? {{group2}}&lt;/p&gt;</t>
  </si>
  <si>
    <t>Q1=List="Javier", "Pedro", "Carlos", "Erik", "Dani", "Manuel","Pablo"
Q2=List="Javier", "Pedro", "Carlos", "Erik", "Dani", "Manuel","Pablo"
Q3=List="Javier", "Pedro", "Carlos", "Erik", "Dani", "Manuel","Pablo"
Q4 = List = 1, 2, 3, 4
Q5 = List = 1, 2, 3, 4
Q6 = List = 1, 2, 3, 4</t>
  </si>
  <si>
    <t>T1={{Q4}}+{{Q5}}+{{Q6}}
T2={{Q4}}
T3={{Q4}}+{{Q5}}
group1={{Q1}}*, {{Q2}}, {{Q3}}
group1={{Q1}}, {{Q2}}*, {{Q3}}</t>
  </si>
  <si>
    <t>{"id":"M1-NyO-48a-I-4","stimulus":"&lt;p&gt;En la cola de una frutería hay tres personas esperando con estos números de orden:&lt;/p&gt;&lt;p&gt;{{Q1}} tiene el {{T1}}.º.&lt;/p&gt;&lt;p&gt;{{Q2}} tiene el {{T2}}.º.&lt;/p&gt;&lt;p&gt;{{Q3}} tiene el {{T3}}.º.&lt;/p&gt;&lt;p&gt;Responde a estas preguntas:&lt;/p&gt;","template":"&lt;p&gt;¿A quién van a atender en último lugar? {{response}}&lt;/p&gt;&lt;p&gt;¿A quién van a atender antes que a {{Q3}}? {{response}}&lt;/p&gt;","hint":"&lt;p&gt;Los números pueden servir para ordenar.&lt;/p&gt;","feedback":"&lt;p&gt;Los números pueden servir para ordenar.&lt;/p&gt;&lt;p&gt;Estos son los números ordinales desde el 1.º al 10.º:&lt;/p&gt;&lt;p&gt;1.º, 2.º, 3.º, 4.º, 5.º, 6.º, 7.º, 8.º, 9.º y 10.º.&lt;/p&gt;","seed":{"parameters":[{"name":"Q1","label":null,"list":["Javier","Pedro","Carlos","Erik","Dani","Manuel","Pablo"]},{"name":"Q2","label":null,"list":["Javier","Pedro","Carlos","Erik","Dani","Manuel","Pablo"]},{"name":"Q3","label":null,"list":["Javier","Pedro","Carlos","Erik","Dani","Manuel","Pablo"]},{"name":"Q4","label":null,"list":[1,2,3,4]},{"name":"Q5","label":null,"list":[1,2,3,4]},{"name":"Q6","label":null,"list":[1,2,3,4]}],"calculated":[{"name":"A1","label":"{{function}}","function":"{{Q1}}","group":1,"incorrect":false},{"name":"A2","label":"{{function}}","function":"{{Q2}}","group":1,"incorrect":true},{"name":"A3","label":"{{function}}","function":"{{Q3}}","group":1,"incorrect":true},{"name":"T1","label":"{{function}}","function":"{{Q4}}+{{Q5}}+{{Q6}}","temp":true},{"name":"T2","label":"{{function}}","function":"{{Q4}}","temp":true},{"name":"T3","label":"{{function}}","function":"{{Q4}}+{{Q5}}","temp":true},{"name":"A4","label":"{{function}}","function":"{{Q1}}","group":2,"incorrect":true},{"name":"A5","label":"{{function}}","function":"{{Q2}}","group":2,"incorrect":false},{"name":"A6","label":"{{function}}","function":"{{Q3}}","group":2,"incorrect":true}],"uniques":true},"algorithm":{"name":"groupResponses","template":"Cloze with drop down"}}</t>
  </si>
  <si>
    <t>¿Qué número ordinal va antes del {{T1}}.º?</t>
  </si>
  <si>
    <t>Q1 = Min = 2; Max = 10; Step = 1</t>
  </si>
  <si>
    <t>T1 = {{Q1}}-1
A1 = {{Q1}}
A2 = {{Q2}}
A3 = {{Q3}}</t>
  </si>
  <si>
    <t>{"id":"M1-NyO-48a-E-1","stimulus":"&lt;p&gt;¿Qué número ordinal va antes del {{Q1}}.º?&lt;/p&gt;","feedback":"&lt;p&gt;Los números pueden servir para ordenar.&lt;/p&gt;&lt;p&gt;Estos son los números ordinales desde el 1.º al 10.º:&lt;/p&gt;&lt;p&gt;1.º, 2.º, 3.º, 4.º, 5.º, 6.º, 7.º, 8.º, 9.º y 10.º.&lt;/p&gt;","hint":"&lt;p&gt;Los números pueden servir para ordenar.&lt;/p&gt;","template":"&lt;p&gt;{{response}}&lt;/p&gt;","seed":{"parameters":[{"name":"Q1","label":null,"list":[3,4,5,6,7,8]}],"calculated":[{"name":"A1","label":"{{function}}.º","function":"{{Q1}}-1"},{"name":"A2","label":"{{function}}.º","function":"{{Q1}}-2","incorrect":true},{"name":"A3","label":"{{function}}.º","function":"{{Q1}}+2","incorrect":true}],"uniques":true},"algorithm":{"name":"calculateOperation","template":"Cloze with drag &amp; drop","params":{"keyboard":"NUMERICAL"}}}</t>
  </si>
  <si>
    <t>¿Qué número ordinal va después del {{T1}}.º?</t>
  </si>
  <si>
    <t>Q1 = Min = 1; Max = 9; Step = 1</t>
  </si>
  <si>
    <t>T1 = {{Q1}}+1
A1 = {{Q1}}
A2 = {{Q2}}
A3 = {{Q3}}</t>
  </si>
  <si>
    <t>{"id":"M1-NyO-48a-E-2","stimulus":"&lt;p&gt;¿Qué número ordinal va después del {{Q1}}.º?&lt;/p&gt;","feedback":"&lt;p&gt;Los números pueden servir para ordenar.&lt;/p&gt;&lt;p&gt;Estos son los números ordinales desde el 1.º al 10.º:&lt;/p&gt;&lt;p&gt;1.º, 2.º, 3.º, 4.º, 5.º, 6.º, 7.º, 8.º, 9.º y 10.º.&lt;/p&gt;","hint":"&lt;p&gt;Los números pueden servir para ordenar.&lt;/p&gt;","template":"&lt;p&gt;{{response}}&lt;/p&gt;","seed":{"parameters":[{"name":"Q1","label":null,"min":2,"max":8,"step":1}],"calculated":[{"name":"A1","label":"{{function}}.º","function":"{{Q1}}+1"},{"name":"A2","label":"{{function}}.º","function":"{{Q1}}+2","incorrect":true},{"name":"A3","label":"{{function}}.º","function":"{{Q1}}-1","incorrect":true}],"uniques":true},"algorithm":{"name":"calculateOperation","template":"Cloze with drag &amp; drop","params":{"keyboard":"NUMERICAL"}}}</t>
  </si>
  <si>
    <t>M1-NyO-49a</t>
  </si>
  <si>
    <t>Utiliza los números naturales como identificadores</t>
  </si>
  <si>
    <t>¿Cuál es el número del autobús rojo?
(Imagen M1-NyO-49a-1. El autobús rojo está etiquetado con el valor {{Q1}}, el verde con el {{Q2}} y el azul, con {{Q3}}).</t>
  </si>
  <si>
    <t>El autobús rojo es el {{group1}}.</t>
  </si>
  <si>
    <t>Q1 = Min = 1; Max = 10; Step = 1
Q2 = Min = 1; Max = 10; Step = 1
Q3 = Min = 1; Max = 10; Step = 1</t>
  </si>
  <si>
    <t>group1 = {{Q1}}*, {{Q2}}, {{Q3}}</t>
  </si>
  <si>
    <t>Los números pueden servir para identificar un objeto.</t>
  </si>
  <si>
    <t>&lt;p&gt;Los números pueden servir para identificar un objeto.&lt;/p&gt;</t>
  </si>
  <si>
    <t>{"id":"M1-NyO-49a-I-1","stimulus":"&lt;p&gt;¿Cuál es el número del autobús rojo?&lt;/p&gt;&lt;div style=\"display:flex; justify-content:center;\"&gt;&lt;div class=\"lemo-fixed-to-responsive\" style=\"max-width: 300px;max-height: 300px;position: relative;width: 100%;display: inline-block;\"&gt;&lt;img src=\"https://blueberry-assets.oneclick.es/M1_NyO_49a_1.svg\" alt=\"\" tabindex=\"0\"&gt;&lt;/img&gt;&lt;div class=\"lemo-graphie-container\" style=\"position: absolute;top: 0;left: 0;width: 100%;height: 100%;\"&gt;&lt;div class=\"lemo-graphie\" style=\"position: relative; width: 100%; height: 100%;\"&gt;&lt;span class=\"lemo-graphie-label\" style=\"position: absolute; left: 7%; top: 45.3562%;\"&gt;&lt;b&gt;{{Q2}}&lt;/b&gt;&lt;/span&gt;&lt;span class=\"lemo-graphie-label\" style=\"position: absolute; left: 7%; top: 14.9035%;\"&gt;&lt;b&gt;{{Q1}}&lt;/b&gt;&lt;/span&gt;&lt;span class=\"lemo-graphie-label\" style=\"position: absolute; left: 7%; top: 76.4867%;\"&gt;&lt;b&gt;{{Q3}}&lt;/b&gt;&lt;/span&gt;&lt;/div&gt;&lt;/div&gt;&lt;/div&gt;&lt;/div&gt;","template":"El autobús rojo es el {{response}}.","hint":"&lt;p&gt;Los números pueden servir para identificar un objeto.&lt;/p&gt;","feedback":"&lt;p&gt;Los números pueden servir para identificar un objeto.&lt;/p&gt;","seed":{"parameters":[{"name":"Q1","label":null,"min":1,"max":10,"step":1},{"name":"Q2","label":null,"min":1,"max":10,"step":1},{"name":"Q3","label":null,"min":1,"max":10,"step":1}],"calculated":[{"name":"A1","label":"{{function}}","function":"{{Q1}}"},{"name":"A2","label":"{{function}}","function":"{{Q2}}","incorrect":true},{"name":"A3","label":"{{function}}","function":"{{Q3}}","incorrect":true}],"uniques":true},"algorithm":{"name":"groupResponses","template":"Cloze with drop down"}}</t>
  </si>
  <si>
    <t>¿Cuál es el número del autobús verde?
(Imagen M1-NyO-49a-1. El autobús rojo está etiquetado con el valor {{Q1}}, el verde con el {{Q2}} y el azul, con {{Q3}}).</t>
  </si>
  <si>
    <t>El autobús verde es el {{group1}}.</t>
  </si>
  <si>
    <t>group1 = {{Q1}}, {{Q2}}*, {{Q3}}</t>
  </si>
  <si>
    <t>{"id":"M1-NyO-49a-I-2","stimulus":"&lt;p&gt;¿Cuál es el número del autobús verde?&lt;/p&gt;&lt;div style=\"display:flex; justify-content:center;\"&gt;&lt;div class=\"lemo-fixed-to-responsive\" style=\"max-width: 300px;max-height: 300px;position: relative;width: 100%;display: inline-block;\"&gt;&lt;img src=\"https://blueberry-assets.oneclick.es/M1_NyO_49a_1.svg\" alt=\"\" tabindex=\"0\"&gt;&lt;/img&gt;&lt;div class=\"lemo-graphie-container\" style=\"position: absolute;top: 0;left: 0;width: 100%;height: 100%;\"&gt;&lt;div class=\"lemo-graphie\" style=\"position: relative; width: 100%; height: 100%;\"&gt;&lt;span class=\"lemo-graphie-label\" style=\"position: absolute; left: 7%; top: 45.3562%;\"&gt;&lt;b&gt;{{Q2}}&lt;/b&gt;&lt;/span&gt;&lt;span class=\"lemo-graphie-label\" style=\"position: absolute; left: 7%; top: 14.9035%;\"&gt;&lt;b&gt;{{Q1}}&lt;/b&gt;&lt;/span&gt;&lt;span class=\"lemo-graphie-label\" style=\"position: absolute; left: 7%; top: 76.4867%;\"&gt;&lt;b&gt;{{Q3}}&lt;/b&gt;&lt;/span&gt;&lt;/div&gt;&lt;/div&gt;&lt;/div&gt;&lt;/div&gt;","template":"El autobús verde es el {{response}}.","hint":"&lt;p&gt;Los números pueden servir para identificar un objeto.&lt;/p&gt;","feedback":"&lt;p&gt;Los números pueden servir para identificar un objeto.&lt;/p&gt;","seed":{"parameters":[{"name":"Q1","label":null,"min":1,"max":10,"step":1},{"name":"Q2","label":null,"min":1,"max":10,"step":1},{"name":"Q3","label":null,"min":1,"max":10,"step":1}],"calculated":[{"name":"A1","label":"{{function}}","function":"{{Q1}}","incorrect":true},{"name":"A2","label":"{{function}}","function":"{{Q2}}","incorrect":false},{"name":"A3","label":"{{function}}","function":"{{Q3}}","incorrect":true}],"uniques":true},"algorithm":{"name":"groupResponses","template":"Cloze with drop down"}}</t>
  </si>
  <si>
    <t>¿Cuál de estas puertas está abierta?
(Imagen M1-NyO-49a-2. La primera puerta está etiquetada con el valor {{Q1}}, la segunda con el {{Q2}} y la tercera, con {{Q3}}).</t>
  </si>
  <si>
    <t>La puerta {{group1}}.</t>
  </si>
  <si>
    <t>group1 = {{Q1}}, {{Q2}}, {{Q3}}*</t>
  </si>
  <si>
    <t>{"id":"M1-NyO-49a-I-3","stimulus":"&lt;p&gt;¿Cuál de estas puertas está abierta?&lt;/p&gt;&lt;p&gt;&lt;div style=\"display:flex; justify-content:center;\"&gt;&lt;div class=\"lemo-fixed-to-responsive\" style=\"max-width: 350px;max-height: 206px;position: relative;width: 100%;display: inline-block;\"&gt;&lt;img src=\"https://blueberry-assets.oneclick.es/M1_NyO_49a_2.svg\" alt=\"\" tabindex=\"0\"&gt;&lt;/img&gt;&lt;div class=\"lemo-graphie-container\" style=\"position: absolute;top: 0;left: 0;width: 100%;height: 100%;\"&gt;&lt;div class=\"lemo-graphie\" style=\"position: relative; width: 100%; height: 100%;\"&gt;&lt;span class=\"lemo-graphie-label\" style=\"position: absolute; left: 16%; top: 14%;\"&gt;{{Q1}}&lt;/span&gt;&lt;span class=\"lemo-graphie-label\" style=\"position: absolute; left: 49%; top: 14%;\"&gt;{{Q2}}&lt;/span&gt;&lt;span class=\"lemo-graphie-label\" style=\"position: absolute; left: 81%; top: 14%;\"&gt;{{Q3}}&lt;/span&gt;&lt;/div&gt;&lt;/div&gt;&lt;/div&gt;&lt;/div&gt;&lt;/p&gt;","template":"La puerta {{response}}.","hint":"&lt;p&gt;Los números pueden servir para identificar un objeto.&lt;/p&gt;","feedback":"&lt;p&gt;Los números pueden servir para identificar un objeto.&lt;/p&gt;","seed":{"parameters":[{"name":"Q1","label":null,"min":1,"max":10,"step":1},{"name":"Q2","label":null,"min":1,"max":10,"step":1},{"name":"Q3","label":null,"min":1,"max":10,"step":1}],"calculated":[{"name":"A1","label":"{{function}}","function":"{{Q1}}","incorrect":true},{"name":"A2","label":"{{function}}","function":"{{Q2}}","incorrect":true},{"name":"A3","label":"{{function}}","function":"{{Q3}}","incorrect":false}],"uniques":true},"algorithm":{"name":"groupResponses","template":"Cloze with drop down"}}</t>
  </si>
  <si>
    <t>¿Cuál de estas puertas tiene un cristal?
(Imagen M1-NyO-49a-2. La primera puerta está etiquetada con el valor {{Q1}}, la segunda con el {{Q2}} y la tercera, con {{Q3}}).</t>
  </si>
  <si>
    <t>{"id":"M1-NyO-49a-I-4","stimulus":"&lt;p&gt;¿Cuál de estas puertas tiene un cristal?&lt;/p&gt;&lt;p&gt;&lt;div style=\"display:flex; justify-content:center;\"&gt;&lt;div class=\"lemo-fixed-to-responsive\" style=\"max-width: 350px;max-height: 206px;position: relative;width: 100%;display: inline-block;\"&gt;&lt;img src=\"https://blueberry-assets.oneclick.es/M1_NyO_49a_2.svg\" alt=\"\" tabindex=\"0\"&gt;&lt;/img&gt;&lt;div class=\"lemo-graphie-container\" style=\"position: absolute;top: 0;left: 0;width: 100%;height: 100%;\"&gt;&lt;div class=\"lemo-graphie\" style=\"position: relative; width: 100%; height: 100%;\"&gt;&lt;span class=\"lemo-graphie-label\" style=\"position: absolute; left: 16%; top: 14%;\"&gt;{{Q1}}&lt;/span&gt;&lt;span class=\"lemo-graphie-label\" style=\"position: absolute; left: 49%; top: 14%;\"&gt;{{Q2}}&lt;/span&gt;&lt;span class=\"lemo-graphie-label\" style=\"position: absolute; left: 81%; top: 14%;\"&gt;{{Q3}}&lt;/span&gt;&lt;/div&gt;&lt;/div&gt;&lt;/div&gt;&lt;/div&gt;&lt;/p&gt;","template":"La puerta {{response}}.","hint":"&lt;p&gt;Los números pueden servir para identificar un objeto.&lt;/p&gt;","feedback":"&lt;p&gt;Los números pueden servir para identificar un objeto.&lt;/p&gt;","seed":{"parameters":[{"name":"Q1","label":null,"min":1,"max":10,"step":1},{"name":"Q2","label":null,"min":1,"max":10,"step":1},{"name":"Q3","label":null,"min":1,"max":10,"step":1}],"calculated":[{"name":"A1","label":"{{function}}","function":"{{Q1}}","incorrect":true},{"name":"A2","label":"{{function}}","function":"{{Q2}}"},{"name":"A3","label":"{{function}}","function":"{{Q3}}","incorrect":false}],"uniques":true},"algorithm":{"name":"groupResponses","template":"Cloze with drop down"}}</t>
  </si>
  <si>
    <t>¿Qué número aparece en la carta roja?
(Imagen M1-NyO-49a-3. La primera carta aparece etiquetada con un {{Q1}}, la segunda con un {{Q2}} y la tercera con {{Q3}})</t>
  </si>
  <si>
    <t>A1= {{Q1}}</t>
  </si>
  <si>
    <t>{"id":"M1-NyO-49a-E-1","stimulus":"&lt;p&gt;¿Qué número aparece en la carta roja?&lt;/p&gt;&lt;div style=\"display:flex; justify-content:center;\"&gt;&lt;div class=\"lemo-fixed-to-responsive\" style=\"max-width: 300px;max-height: 275px;position: relative;width: 100%;display: inline-block;\"&gt;&lt;img src=\"https://blueberry-assets.oneclick.es/M1_NyO_49a_3.svg\" alt=\"\" tabindex=\"0\"&gt;&lt;/img&gt;&lt;div class=\"lemo-graphie-container\" style=\"position: absolute;top: 0;left: 0;width: 100%;height: 100%;\"&gt;&lt;div class=\"lemo-graphie\" style=\"position: relative; width: 100%; height: 100%;\"&gt;&lt;span class=\"lemo-graphie-label\" style=\"position: absolute; left: 39%; top: 83%;\"&gt;&lt;b&gt;{{Q1}}&lt;/b&gt;&lt;/span&gt;&lt;span class=\"lemo-graphie-label\" style=\"position: absolute; left: 19%; top: 36%;\"&gt;&lt;b&gt;{{Q2}}&lt;/b&gt;&lt;/span&gt;&lt;span class=\"lemo-graphie-label\" style=\"position: absolute; left: 56%; top: 37%;\"&gt;&lt;b&gt;{{Q3}}&lt;/b&gt;&lt;/span&gt;&lt;span class=\"lemo-graphie-label\" style=\"position: absolute; left: 77%; top: 83%;\"&gt;&lt;b&gt;{{Q4}}&lt;/b&gt;&lt;/span&gt;&lt;/div&gt;&lt;/div&gt;&lt;/div&gt;&lt;/div&gt;","template":"&lt;p&gt;El número es el {{response}}.&lt;/p&gt;","feedback":"&lt;p&gt;Los números pueden servir para identificar un objeto.&lt;/p&gt;","hint":"&lt;p&gt;Los números pueden servir para identificar un objeto.&lt;/p&gt;","seed":{"parameters":[{"name":"Q1","label":null,"min":1,"max":10,"step":1},{"name":"Q2","label":null,"min":1,"max":10,"step":1},{"name":"Q3","label":null,"min":1,"max":10,"step":1},{"name":"Q4","label":null,"min":1,"max":10,"step":1}],"calculated":[{"name":"A1","label":"{{function}}","function":"{{Q1}}"}],"uniques":true},"algorithm":{"name":"calculateOperation","params":{"method":"equivLiteral","keyboard":"NUMERICAL"}}}</t>
  </si>
  <si>
    <t>¿Qué número aparece en la carta amarilla?
(Imagen M1-NyO-49a-3. La primera carta aparece etiquetada con un {{Q1}}, la segunda con un {{Q2}} y la tercera con {{Q3}})</t>
  </si>
  <si>
    <t>A1= {{Q2}}</t>
  </si>
  <si>
    <t>{"id":"M1-NyO-49a-E-2","stimulus":"&lt;p&gt;¿Qué número aparece en la carta amarilla?&lt;/p&gt;&lt;div style=\"display:flex; justify-content:center;\"&gt;&lt;div class=\"lemo-fixed-to-responsive\" style=\"max-width: 300px;max-height: 275px;position: relative;width: 100%;display: inline-block;\"&gt;&lt;img src=\"https://blueberry-assets.oneclick.es/M1_NyO_49a_3.svg\" alt=\"\" tabindex=\"0\"&gt;&lt;/img&gt;&lt;div class=\"lemo-graphie-container\" style=\"position: absolute;top: 0;left: 0;width: 100%;height: 100%;\"&gt;&lt;div class=\"lemo-graphie\" style=\"position: relative; width: 100%; height: 100%;\"&gt;&lt;span class=\"lemo-graphie-label\" style=\"position: absolute; left: 39%; top: 83%;\"&gt;&lt;b&gt;{{Q1}}&lt;/b&gt;&lt;/span&gt;&lt;span class=\"lemo-graphie-label\" style=\"position: absolute; left: 19%; top: 36%;\"&gt;&lt;b&gt;{{Q3}}&lt;/b&gt;&lt;/span&gt;&lt;span class=\"lemo-graphie-label\" style=\"position: absolute; left: 56%; top: 37%;\"&gt;&lt;b&gt;{{Q2}}&lt;/b&gt;&lt;/span&gt;&lt;span class=\"lemo-graphie-label\" style=\"position: absolute; left: 77%; top: 83%;\"&gt;&lt;b&gt;{{Q4}}&lt;/b&gt;&lt;/span&gt;&lt;/div&gt;&lt;/div&gt;&lt;/div&gt;&lt;/div&gt;","template":"&lt;p&gt;El número es el {{response}}.&lt;/p&gt;","feedback":"&lt;p&gt;Los números pueden servir para identificar un objeto.&lt;/p&gt;","hint":"&lt;p&gt;Los números pueden servir para identificar un objeto.&lt;/p&gt;","seed":{"parameters":[{"name":"Q1","label":null,"min":1,"max":10,"step":1},{"name":"Q2","label":null,"min":1,"max":10,"step":1},{"name":"Q3","label":null,"min":1,"max":10,"step":1},{"name":"Q4","label":null,"min":1,"max":10,"step":1}],"calculated":[{"name":"A1","label":"{{function}}","function":"{{Q2}}"}],"uniques":true},"algorithm":{"name":"calculateOperation","params":{"method":"equivLiteral","keyboard":"NUMERICAL"}}}</t>
  </si>
  <si>
    <t>¿Qué número aparece en la carta azul?
(Imagen M1-NyO-49a-3. La primera carta aparece etiquetada con un {{Q1}}, la segunda con un {{Q2}} y la tercera con {{Q3}})</t>
  </si>
  <si>
    <t>A1= {{Q3}}</t>
  </si>
  <si>
    <t>{"id":"M1-NyO-49a-E-3","stimulus":"&lt;p&gt;¿Qué número aparece en la carta azul?&lt;/p&gt;&lt;div style=\"display:flex;justify-content:center;\"&gt;&lt;div class=\"lemo-fixed-to-responsive\" style=\"max-width: 300px;max-height: 275px;position: relative;width: 100%;display: inline-block;\"&gt;&lt;img src=\"https://blueberry-assets.oneclick.es/M1_NyO_49a_3.svg\" alt=\"\" tabindex=\"0\"&gt;&lt;/img&gt;&lt;div class=\"lemo-graphie-container\" style=\"position: absolute;top: 0;left: 0;width: 100%;height: 100%;\"&gt;&lt;div class=\"lemo-graphie\" style=\"position: relative; width: 100%; height: 100%;\"&gt;&lt;span class=\"lemo-graphie-label\" style=\"position: absolute; left: 39%; top: 83%;\"&gt;&lt;b&gt;{{Q1}}&lt;/b&gt;&lt;/span&gt;&lt;span class=\"lemo-graphie-label\" style=\"position: absolute; left: 19%; top: 36%;\"&gt;&lt;b&gt;{{Q3}}&lt;/b&gt;&lt;/span&gt;&lt;span class=\"lemo-graphie-label\" style=\"position: absolute; left: 56%; top: 37%;\"&gt;&lt;b&gt;{{Q2}}&lt;/b&gt;&lt;/span&gt;&lt;span class=\"lemo-graphie-label\" style=\"position: absolute; left: 77%; top: 83%;\"&gt;&lt;b&gt;{{Q4}}&lt;/b&gt;&lt;/span&gt;&lt;/div&gt;&lt;/div&gt;&lt;/div&gt;&lt;/div&gt;","template":"&lt;p&gt;El número es el {{response}}.&lt;/p&gt;","feedback":"&lt;p&gt;Los números pueden servir para identificar un objeto.&lt;/p&gt;","hint":"&lt;p&gt;Los números pueden servir para identificar un objeto.&lt;/p&gt;","seed":{"parameters":[{"name":"Q1","label":null,"min":1,"max":10,"step":1},{"name":"Q2","label":null,"min":1,"max":10,"step":1},{"name":"Q3","label":null,"min":1,"max":10,"step":1},{"name":"Q4","label":null,"min":1,"max":10,"step":1}],"calculated":[{"name":"A1","label":"{{function}}","function":"{{Q3}}"}],"uniques":true},"algorithm":{"name":"calculateOperation","params":{"method":"equivLiteral","keyboard":"NUMERICAL"}}}</t>
  </si>
  <si>
    <t>M1-NyO-36a</t>
  </si>
  <si>
    <t>Cuenta colecciones en las que hay hasta 20 objetos</t>
  </si>
  <si>
    <t>&lt;p&gt;Elige el número correcto.&lt;/p&gt;&lt;div style=\"display:flex\"&gt;{{T1}}&lt;/div&gt;
&lt;div style=\"display:flex\"&gt;{{T2}}&lt;/div&gt;
&lt;div style=\"display:flex\"&gt;{{T3}}&lt;/div&gt;</t>
  </si>
  <si>
    <t>Hay {{group1}} patos.</t>
  </si>
  <si>
    <t>Q1-Q3=Min=2; Max=6; Step=1</t>
  </si>
  <si>
    <t>T1= &lt;img src=\"M1-EyP-3a-2\" width=\"100\"&gt;'.repeat({{Q1}})
T2= &lt;img src=\"M1-EyP-3a-2\" width=\"100\"&gt;'.repeat({{Q2}})
T3= &lt;img src=\"M1-EyP-3a-2\" width=\"100\"&gt;'.repeat({{Q3}})
A1={{Q1}}+{{Q2}}+{{Q3}}
A2={{Q1}}+{{Q2}}+{{Q3}}-1
A3={{Q1}}+{{Q2}}-{{Q3}}</t>
  </si>
  <si>
    <t>Cuenta el número de patos.</t>
  </si>
  <si>
    <t>{"id":"M1-NyO-36a-I-1","stimulus":"&lt;p&gt;Elige el número correcto.&lt;/p&gt;&lt;div style=\"display:flex; flex-wrap: wrap;justify-content:center\"&gt;{{T1}}&lt;/div&gt;","template":"&lt;p&gt;Hay {{response}} patos.&lt;/p&gt;","hint":"&lt;p&gt;Cuenta el número de patos.&lt;/p&gt;","feedback":"&lt;p&gt;Cuenta el número de patos.&lt;/p&gt;","seed":{"parameters":[{"name":"Q1","label":null,"min":2,"max":20,"step":1},{"name":"Q2","label":null,"min":2,"max":6,"step":1}],"calculated":[{"name":"T1","label":"{{function}}","function":"'&lt;img src=\"https://blueberry-assets.oneclick.es/M1_EyP_3a_2.svg\" width=\"90\"&gt;'.repeat({{Q1}})","temp":true},{"name":"A1","label":"{{function}}","function":"{{Q1}}","group":1},{"name":"A2","label":"{{function}}","function":"{{Q1}}-1","incorrect":true,"group":1},{"name":"A3","label":"{{function}}","function":"{{Q1}}+{{Q2}}","incorrect":true,"group":1}],"uniques":true},"algorithm":{"name":"groupResponses","template":"Cloze with drop down"}}</t>
  </si>
  <si>
    <t>Hay {{group1}} coches.</t>
  </si>
  <si>
    <t>T1= &lt;img src=\"M1-NyO-9a-2\" width=\"100\"&gt;'.repeat({{Q1}})
T2= &lt;img src=\"M1-NyO-9a-2\" width=\"100\"&gt;'.repeat({{Q2}})
T3= &lt;img src=\"M1-NyO-9a-2\" width=\"100\"&gt;'.repeat({{Q3}})
A1={{Q1}}+{{Q2}}+{{Q3}}
A2={{Q1}}+{{Q2}}+{{Q3}}-1
A3={{Q1}}+{{Q2}}-{{Q3}}</t>
  </si>
  <si>
    <t>Cuenta el número de coches.</t>
  </si>
  <si>
    <r>
      <rPr>
        <rFont val="Calibri"/>
        <sz val="12.0"/>
      </rPr>
      <t>{"id":"M1-NyO-36a-I-2","stimulus":"&lt;p&gt;Elige el número correcto.&lt;/p&gt;&lt;div style=\"display:flex; flex-wrap: wrap;justify-content:center\"&gt;{{T1}}&lt;/div&gt;","template":"&lt;p&gt;Hay {{response}} coches.&lt;/p&gt;","hint":"&lt;p&gt;Cuenta el número de coches.&lt;/p&gt;","feedback":"&lt;p&gt;Cuenta el número de coches.&lt;/p&gt;","seed":{"parameters":[{"name":"Q1","label":null,"min":2,"max":20,"step":1},{"name":"Q2","label":null,"min":2,"max":6,"step":1}],"calculated":[{"name":"T1","label":"{{function}}","function":"'&lt;img src=\"https://blueberry-assets.oneclick.es/M1_NyO_9a_2.svg\" width=\"100\"&gt;'.repeat({{Q1}})","temp":true},{"name":"A1","label":"{{function}}","function":"{{Q1}}","group":1},{"name":"A2","label":"{{function}}","function":"{{Q1}}-1","incorrect":true,"group":1},{"name":"A3","label":"{{function}}","function":"{{Q1}}+{{Q2}}","incorrect":true,"group":1}],"uniques":true},"al</t>
    </r>
    <r>
      <rPr>
        <rFont val="Calibri"/>
        <color rgb="FF000000"/>
        <sz val="12.0"/>
      </rPr>
      <t>gorithm":{"name":"groupResponses","template":"Cloze with drop down"}}</t>
    </r>
  </si>
  <si>
    <t>&lt;p&gt;Arrastra el número correcto.&lt;/p&gt;&lt;div style=\"display:flex\"&gt;{{T1}}&lt;/div&gt;
&lt;div style=\"display:flex\"&gt;{{T2}}&lt;/div&gt;
&lt;div style=\"display:flex\"&gt;{{T3}}&lt;/div&gt;</t>
  </si>
  <si>
    <t>{{A1}} pelotas de tenis.</t>
  </si>
  <si>
    <t>T1= &lt;img src=\"M1-NyO-1b-1\" width=\"100\"&gt;'.repeat({{Q1}})
T2= &lt;img src=\"M1-NyO-1b-1\" width=\"100\"&gt;'.repeat({{Q2}})
T3= &lt;img src=\"M1-NyO-1b-1\" width=\"100\"&gt;'.repeat({{Q3}})
A1={{Q1}}+{{Q2}}+{{Q3}}
A2={{Q1}}+{{Q2}}+{{Q3}}-1
A3={{Q1}}+{{Q2}}-{{Q3}}</t>
  </si>
  <si>
    <t>Cuenta el número de pelotas de tenis.</t>
  </si>
  <si>
    <t>{"id":"M1-NyO-36a-I-3","stimulus":"&lt;p&gt;Arrastra el número correcto.&lt;/p&gt;&lt;div style=\"display:flex; flex-wrap: wrap;justify-content:center\"&gt;{{T1}}&lt;/div&gt;","template":"&lt;p&gt;{{response}} pelotas.&lt;/p&gt;","hint":"&lt;p&gt;Cuenta el número de pelotas.&lt;/p&gt;","feedback":"&lt;p&gt;Cuenta el número de pelotas.&lt;/p&gt;","seed":{"parameters":[{"name":"Q1","label":null,"min":2,"max":20,"step":1},{"name":"Q2","label":null,"min":2,"max":6,"step":1}],"calculated":[{"name":"T1","label":"{{function}}","function":"'&lt;img src=\"https://blueberry-assets.oneclick.es/M1_NyO_1b_1.svg\" width=\"90\"&gt;'.repeat({{Q1}})","temp":true},{"name":"A1","label":"{{function}}","function":"{{Q1}}","group":1},{"name":"A2","label":"{{function}}","function":"{{Q1}}-1","incorrect":true,"group":1},{"name":"A3","label":"{{function}}","function":"{{Q1}}-{{Q2}}","incorrect":true,"group":1}],"uniques":true},"algorithm":{"name":"calculateOperation","template":"Cloze with drag &amp; drop","params":{"keyboard":"NUMERICAL"}}}</t>
  </si>
  <si>
    <t>&lt;p&gt;Escribe el número correcto.&lt;/p&gt;&lt;div style=\"display:flex\"&gt;{{T1}}&lt;/div&gt;
&lt;div style=\"display:flex\"&gt;{{T2}}&lt;/div&gt;
&lt;div style=\"display:flex\"&gt;{{T3}}&lt;/div&gt;</t>
  </si>
  <si>
    <t>{{A1}} patos.</t>
  </si>
  <si>
    <t>T1= &lt;img src=\"M1-EyP-3a-2\" width=\"100\"&gt;'.repeat({{Q1}})
T2= &lt;img src=\"M1-EyP-3a-2\" width=\"100\"&gt;'.repeat({{Q2}})
T3= &lt;img src=\"M1-EyP-3a-2\" width=\"100\"&gt;'.repeat({{Q3}})
A1={{Q1}}+{{Q2}}+{{Q3}}</t>
  </si>
  <si>
    <t>{"id":"M1-NyO-36a-E-1","stimulus":"&lt;p&gt;Escribe el número correcto.&lt;/p&gt;&lt;div style=\"display:flex; flex-wrap: wrap;justify-content:center\"&gt;{{T1}}&lt;/div&gt;","template":"&lt;p&gt;{{response}} patos.&lt;/p&gt;","hint":"&lt;p&gt;Cuenta el número de patos.&lt;/p&gt;","feedback":"&lt;p&gt;Cuenta el número de patos.&lt;/p&gt;","seed":{"parameters":[{"name":"Q1","label":null,"min":2,"max":20,"step":1}],"calculated":[{"name":"T1","label":"{{function}}","function":"'&lt;img src=\"https://blueberry-assets.oneclick.es/M1_EyP_3a_2.svg\" width=\"90\"&gt;'.repeat({{Q1}})","temp":true},{"name":"A1","label":"{{function}}","function":"{{Q1}}"}],"uniques":true},"algorithm":{"name":"calculateOperation","params":{"method":"equivLiteral","keyboard":"NUMERICAL"}}}</t>
  </si>
  <si>
    <t>&lt;p&gt;Escribe el número correcto.&lt;/p&gt;&lt;div style=\"display:flex\"&gt;{{T1}}&lt;/div&gt;
&lt;div style=\"display:flex\"&gt;{{T2}}&lt;/div&gt;
&lt;div style=\"display:flex\"&gt;{{T3}}&lt;/div&gt;</t>
  </si>
  <si>
    <t>{{A1}} coches.</t>
  </si>
  <si>
    <t>T1= &lt;img src=\"M1-NyO-9a-1\" width=\"100\"&gt;'.repeat({{Q1}})
T2= &lt;img src=\"M1-NyO-9a-1\" width=\"100\"&gt;'.repeat({{Q2}})
T3= &lt;img src=\"M1-NyO-9a-1\" width=\"100\"&gt;'.repeat({{Q3}})
A1={{Q1}}+{{Q2}}+{{Q3}}</t>
  </si>
  <si>
    <t>{"id":"M1-NyO-36a-E-2","stimulus":"&lt;p&gt;Escribe el número correcto.&lt;/p&gt;&lt;div style=\"display:flex; flex-wrap: wrap;justify-content:center\"&gt;{{T1}}&lt;/div&gt;","template":"&lt;p&gt;{{response}} coches.&lt;/p&gt;","hint":"&lt;p&gt;Cuenta el número de coches.&lt;/p&gt;","feedback":"&lt;p&gt;Cuenta el número de coches.&lt;/p&gt;","seed":{"parameters":[{"name":"Q1","label":null,"min":2,"max":20,"step":1}],"calculated":[{"name":"T1","label":"{{function}}","function":"'&lt;img src=\"https://blueberry-assets.oneclick.es/M1_NyO_9a_2.svg\" width=\"100\"&gt;'.repeat({{Q1}})","temp":true},{"name":"A1","label":"{{function}}","function":"{{Q1}}"}],"uniques":true},"algorithm":{"name":"calculateOperation","params":{"method":"equivLiteral","keyboard":"NUMERICAL"}}}</t>
  </si>
  <si>
    <t>T1= &lt;img src=\"M1-NyO-1b-1\" width=\"100\"&gt;'.repeat({{Q1}})
T2= &lt;img src=\"M1-NyO-1b-1\" width=\"100\"&gt;'.repeat({{Q2}})
T3= &lt;img src=\"M1-NyO-1b-1\" width=\"100\"&gt;'.repeat({{Q3}})
A1={{Q1}}+{{Q2}}+{{Q3}}</t>
  </si>
  <si>
    <t>{"id":"M1-NyO-36a-E-3","stimulus":"&lt;p&gt;Escribe el número correcto.&lt;/p&gt;&lt;div style=\"display:flex; flex-wrap: wrap;justify-content:center\"&gt;{{T1}}&lt;/div&gt;","template":"&lt;p&gt;{{response}} pelotas.&lt;/p&gt;","hint":"&lt;p&gt;Cuenta el número de pelotas.&lt;/p&gt;","feedback":"&lt;p&gt;Cuenta el número de pelotas.&lt;/p&gt;","seed":{"parameters":[{"name":"Q1","label":null,"min":2,"max":20,"step":1},{"name":"Q2","label":null,"min":2,"max":6,"step":1}],"calculated":[{"name":"T1","label":"{{function}}","function":"'&lt;img src=\"https://blueberry-assets.oneclick.es/M1_NyO_1b_1.svg\" width=\"100\"&gt;'.repeat({{Q1}})","temp":true},{"name":"A1","label":"{{function}}","function":"{{Q1}}"}],"uniques":true},"algorithm":{"name":"calculateOperation","params":{"method":"equivLiteral","keyboard":"NUMERICAL"}}}</t>
  </si>
  <si>
    <t>M1-NyO-37a</t>
  </si>
  <si>
    <t>Compara dos colecciones (de unos 20 elementos) para indicar cuál "tiene más", "tiene menos" o si "tienen la misma cantidad"</t>
  </si>
  <si>
    <t>&lt;p&gt;Completa la frase.&lt;/p&gt;&lt;div style=\"display:flex\"&gt;{{T1}}&lt;/div&gt;&lt;div style=\"display:flex\"&gt;{{T2}}&lt;/div&gt;</t>
  </si>
  <si>
    <t>Hay {{group1}} flores que hojas.</t>
  </si>
  <si>
    <t>Q1-Q2= Min = 2; Max = 20; Step = 1</t>
  </si>
  <si>
    <t>T11=math.max({{Q1}},{{Q2}})
T22=math.min({{Q1}},{{Q2}})
T1= &lt;img src=\"M1-NyO-29a-1\" width=\"100\"&gt;'.repeat({{T11}})
T2= &lt;img src=\"M1-NyO-37a-1\" width=\"100\"&gt;'.repeat({{T22}})
A1= "menos"
A2= "más"
group1={{A1}}*|{{A2}}</t>
  </si>
  <si>
    <t>&lt;p&gt;Compara las cantidades de flores y de hojas.&lt;/p&gt;</t>
  </si>
  <si>
    <t>&lt;p&gt;Hay más: {{T1}}.&lt;/p&gt;&lt;p&gt;Hay &lt;b&gt;menos&lt;/b&gt;: {{T2}}.&lt;/p&gt;</t>
  </si>
  <si>
    <t>{"id":"M1-NyO-37a-I-1","stimulus":"&lt;p&gt;Observa las imágenes y completa.&lt;/p&gt;&lt;div style=\"display:flex; flex-wrap:wrap;justify-content:center\"&gt;{{T1}}{{T2}}&lt;/div&gt;","template":"Hay {{response}} flores que hojas.","hint":"&lt;p&gt;Compara las cantidades de flores y de hojas.&lt;/p&gt;","feedback":"&lt;p&gt;Hay &lt;b&gt;más&lt;/b&gt;: &lt;div style=\"display:flex; flex-wrap:wrap;justify-content:center\"&gt;{{T1}}&lt;/div&gt;&lt;/p&gt;&lt;p&gt;Hay &lt;b&gt;menos&lt;/b&gt;:&lt;div style=\"display:flex; flex-wrap:wrap;justify-content:center\"&gt;{{T2}}&lt;/div&gt;&lt;/p&gt;","seed":{"parameters":[{"name":"Q1","label":null,"min":1,"max":10,"step":1},{"name":"Q2","label":null,"min":1,"max":10,"step":1}],"calculated":[{"name":"T11","label":"{{function}}","function":"math.max({{Q1}},{{Q2}})","temp":true},{"name":"T22","label":"{{function}}","function":"math.min({{Q1}},{{Q2}})","temp":true},{"name":"T1","label":"{{function}}","function":"'&lt;img src=\"https://blueberry-assets.oneclick.es/M1_NyO_29a_1.svg\" width=\"90\"&gt;'.repeat({{T11}})","temp":true},{"name":"T2","label":"{{function}}","function":"'&lt;img src=\"https://blueberry-assets.oneclick.es/M1_NyO_37a_1.svg\" width=\"90\"&gt;'.repeat({{T22}})","temp":true},{"name":"A1","label":"más","function":"","group":1},{"name":"A2","label":"menos","function":"","incorrect":true,"group":1}],"uniques":true},"algorithm":{"name":"groupResponses","template":"Cloze with drop down"}}</t>
  </si>
  <si>
    <t>Hay {{group1}} hojas que flores.</t>
  </si>
  <si>
    <t>T11=math.max({{Q1}},{{Q2}})
T22=math.min({{Q1}},{{Q2}})
T1= &lt;img src=\"M1-NyO-29a-1\" width=\"100\"&gt;'.repeat({{T11}})
T2= &lt;img src=\"M1-NyO-37a-1\" width=\"100\"&gt;'.repeat({{T22}})
A1= "menos"
A2= "más"
group1={{A1}}|{{A2}}*</t>
  </si>
  <si>
    <t>&lt;p&gt;Hay &lt;b&gt;más&lt;/b&gt;: {{T1}}.&lt;/p&gt;&lt;p&gt;Hay menos: {{T2}}.&lt;/p&gt;</t>
  </si>
  <si>
    <t>{"id":"M1-NyO-37a-I-2","stimulus":"&lt;p&gt;Observa las imágenes y completa.&lt;/p&gt;&lt;div style=\"display:flex; flex-wrap:wrap;justify-content:center\"&gt;{{T1}}{{T2}}&lt;/div&gt;","template":"Hay {{response}} hojas que flores.","hint":"&lt;p&gt;Compara las cantidades de flores y de hojas.&lt;/p&gt;","feedback":"&lt;p&gt;Hay &lt;b&gt;más&lt;/b&gt;: &lt;div style=\"display:flex; flex-wrap:wrap;justify-content:center\"&gt;{{T1}}&lt;/div&gt;&lt;/p&gt;&lt;p&gt;Hay &lt;b&gt;menos&lt;/b&gt;:&lt;div style=\"display:flex; flex-wrap:wrap;justify-content:center\"&gt;{{T2}}&lt;/div&gt;&lt;/p&gt;","seed":{"parameters":[{"name":"Q1","label":null,"min":2,"max":20,"step":1},{"name":"Q2","label":null,"min":2,"max":20,"step":1}],"calculated":[{"name":"T11","label":"{{function}}","function":"math.max({{Q1}},{{Q2}})","temp":true},{"name":"T22","label":"{{function}}","function":"math.min({{Q1}},{{Q2}})","temp":true},{"name":"T1","label":"{{function}}","function":"'&lt;img src=\"https://blueberry-assets.oneclick.es/M1_NyO_29a_1.svg\" width=\"90\"&gt;'.repeat({{T11}})","temp":true},{"name":"T2","label":"{{function}}","function":"'&lt;img src=\"https://blueberry-assets.oneclick.es/M1_NyO_37a_1.svg\" width=\"90\"&gt;'.repeat({{T22}})","temp":true},{"name":"A1","label":"menos","function":"","group":1},{"name":"A2","label":"más","function":"","incorrect":true,"group":1}],"uniques":true},"algorithm":{"name":"groupResponses","template":"Cloze with drop down"}}</t>
  </si>
  <si>
    <r>
      <rPr>
        <rFont val="Calibri"/>
        <color theme="1"/>
        <sz val="12.0"/>
      </rPr>
      <t>Hay</t>
    </r>
    <r>
      <rPr>
        <rFont val="Calibri"/>
        <b/>
        <color theme="1"/>
        <sz val="12.0"/>
      </rPr>
      <t xml:space="preserve"> </t>
    </r>
    <r>
      <rPr>
        <rFont val="Calibri"/>
        <color theme="1"/>
        <sz val="12.0"/>
      </rPr>
      <t>{{group1}}</t>
    </r>
    <r>
      <rPr>
        <rFont val="Calibri"/>
        <b/>
        <color theme="1"/>
        <sz val="12.0"/>
      </rPr>
      <t xml:space="preserve"> </t>
    </r>
    <r>
      <rPr>
        <rFont val="Calibri"/>
        <color theme="1"/>
        <sz val="12.0"/>
      </rPr>
      <t>peces que caballitos de mar.</t>
    </r>
  </si>
  <si>
    <t>T11=math.max({{Q1}},{{Q2}})
T22=math.min({{Q1}},{{Q2}})
T1= &lt;img src=\"M1-NyO-37a-2\" width=\"100\"&gt;'.repeat({{T11}})
T2= &lt;img src=\"M1-NyO-37a-3\" width=\"100\"&gt;'.repeat({{T22}})
A1= "menos"
A2= "más"
group1={{A1}}*|{{A2}}</t>
  </si>
  <si>
    <t>Compara las cantidades de peces y de caballitos de mar.</t>
  </si>
  <si>
    <t>{"id":"M1-NyO-37a-I-3","stimulus":"&lt;p&gt;Observa las imágenes y completa.&lt;/p&gt;&lt;div style=\"display:flex; flex-wrap:wrap;justify-content:center\"&gt;{{T1}}{{T2}}&lt;/div&gt;","template":"Hay {{response}} peces que caballitos de mar.","hint":"&lt;p&gt;Compara las cantidades de peces y de caballitos de mar.&lt;/p&gt;","feedback":"&lt;p&gt;Hay &lt;b&gt;más&lt;/b&gt;: &lt;div style=\"display:flex; flex-wrap:wrap;justify-content:center\"&gt;{{T1}}&lt;/div&gt;&lt;/p&gt;&lt;p&gt;Hay &lt;b&gt;menos&lt;/b&gt;:&lt;div style=\"display:flex; flex-wrap:wrap;justify-content:center\"&gt;{{T2}}&lt;/div&gt;&lt;/p&gt;","seed":{"parameters":[{"name":"Q1","label":null,"min":2,"max":20,"step":1},{"name":"Q2","label":null,"min":2,"max":20,"step":1}],"calculated":[{"name":"T11","label":"{{function}}","function":"math.max({{Q1}},{{Q2}})","temp":true},{"name":"T22","label":"{{function}}","function":"math.min({{Q1}},{{Q2}})","temp":true},{"name":"T1","label":"{{function}}","function":"'&lt;img src=\"https://blueberry-assets.oneclick.es/M1_NyO_37a_2.svg\" width=\"90\"&gt;'.repeat({{T11}})","temp":true},{"name":"T2","label":"{{function}}","function":"'&lt;img src=\"https://blueberry-assets.oneclick.es/M1_NyO_37a_3.svg\" width=\"90\"&gt;'.repeat({{T22}})","temp":true},{"name":"A1","label":"menos","function":"","group":1,"incorrect":true},{"name":"A2","label":"más","function":"","group":1}],"uniques":true},"algorithm":{"name":"groupResponses","template":"Cloze with drop down"}}</t>
  </si>
  <si>
    <t>Hay {{group1}} caballitos de mar que peces.</t>
  </si>
  <si>
    <t>Q1-Q2= Min = 2; Max = 20; Step =1</t>
  </si>
  <si>
    <t>T11=math.max({{Q1}},{{Q2}})
T22=math.min({{Q1}},{{Q2}})
T1= &lt;img src=\"M1-NyO-37a-2\" width=\"100\"&gt;'.repeat({{T11}})
T2= &lt;img src=\"M1-NyO-37a-3\" width=\"100\"&gt;'.repeat({{T22}})
A1= "menos"
A2= "más"
group1={{A1}}|{{A2}}*</t>
  </si>
  <si>
    <t>{"id":"M1-NyO-37a-I-4","stimulus":"&lt;p&gt;Observa las imágenes y completa.&lt;/p&gt;&lt;div style=\"display:flex; flex-wrap:wrap;justify-content:center\"&gt;{{T1}}{{T2}}&lt;/div&gt;","template":"Hay {{response}} caballitos de mar que peces.","hint":"&lt;p&gt;Compara las cantidades de peces y de caballitos de mar.&lt;/p&gt;","feedback":"&lt;p&gt;Hay &lt;b&gt;más&lt;/b&gt;: &lt;div style=\"display:flex; flex-wrap:wrap;justify-content:center\"&gt;{{T1}}&lt;/div&gt;&lt;/p&gt;&lt;p&gt;Hay &lt;b&gt;menos&lt;/b&gt;:&lt;div style=\"display:flex; flex-wrap:wrap;justify-content:center\"&gt;{{T2}}&lt;/div&gt;&lt;/p&gt;","seed":{"parameters":[{"name":"Q1","label":null,"min":2,"max":20,"step":1},{"name":"Q2","label":null,"min":2,"max":20,"step":1}],"calculated":[{"name":"T11","label":"{{function}}","function":"math.max({{Q1}},{{Q2}})","temp":true},{"name":"T22","label":"{{function}}","function":"math.min({{Q1}},{{Q2}})","temp":true},{"name":"T1","label":"{{function}}","function":"'&lt;img src=\"https://blueberry-assets.oneclick.es/M1_NyO_37a_2.svg\" width=\"90\"&gt;'.repeat({{T11}})","temp":true},{"name":"T2","label":"{{function}}","function":"'&lt;img src=\"https://blueberry-assets.oneclick.es/M1_NyO_37a_3.svg\" width=\"90\"&gt;'.repeat({{T22}})","temp":true},{"name":"A1","label":"menos","function":"","group":1},{"name":"A2","label":"más","function":"","group":1,"incorrect":true}],"uniques":true},"algorithm":{"name":"groupResponses","template":"Cloze with drop down"}}</t>
  </si>
  <si>
    <t>¿Cómo son las cantidades?
{{group1}}</t>
  </si>
  <si>
    <t>Q1= Min = 1; Max = 12; Step = 1
Q2= Min = 12; Max = 20; Step = 1</t>
  </si>
  <si>
    <t>T1= &lt;img src=\"M1-NyO-37a-4\" width=\"100\"&gt;'.repeat({{Q1}})
T2= &lt;img src=\"M1-NyO-37a-5\" width=\"100\"&gt;'.repeat({{Q2}})
A1= "Iguales"
A2= "Diferentes"
group1={{A1}}|{{A2}}*</t>
  </si>
  <si>
    <t>Compara las cantidades de mariposas y de mariquitas.</t>
  </si>
  <si>
    <r>
      <rPr>
        <rFont val="Calibri"/>
        <color theme="1"/>
        <sz val="12.0"/>
      </rPr>
      <t>&lt;p&gt;Hay más: {{T2}}.&lt;/p&gt;&lt;p&gt;Hay menos: {{T1}}.&lt;/p&gt;&lt;p&gt;Así que las cantidades son &lt;b&gt;</t>
    </r>
    <r>
      <rPr>
        <rFont val="Calibri"/>
        <b/>
        <color theme="1"/>
        <sz val="12.0"/>
      </rPr>
      <t>diferentes</t>
    </r>
    <r>
      <rPr>
        <rFont val="Calibri"/>
        <color theme="1"/>
        <sz val="12.0"/>
      </rPr>
      <t>.&lt;/b&gt;&lt;/p&gt;</t>
    </r>
  </si>
  <si>
    <t>{"id":"M1-NyO-37a-I-5","stimulus":"&lt;p&gt;Observa las imágenes y completa.&lt;/p&gt;&lt;div style=\"display:flex; flex-wrap:wrap;justify-content:center\"&gt;{{T1}}{{T2}}&lt;/div&gt;","template":"¿Cómo son las cantidades? {{response}}","hint":"&lt;p&gt;Compara las cantidades de mariposas y de mariquitas.&lt;/p&gt;","feedback":"&lt;p&gt;Hay &lt;b&gt;más&lt;/b&gt;: &lt;div style=\"display:flex; flex-wrap:wrap;justify-content:center\"&gt;{{T2}}&lt;/div&gt;&lt;/p&gt;&lt;p&gt;Hay &lt;b&gt;menos&lt;/b&gt;:&lt;div style=\"display:flex; flex-wrap:wrap;justify-content:center\"&gt;{{T1}}&lt;/div&gt;&lt;/p&gt;&lt;p&gt;Así que las cantidades son &lt;b&gt;diferentes.&lt;/b&gt;&lt;/p&gt;","seed":{"parameters":[{"name":"Q1","label":null,"min":1,"max":12,"step":1},{"name":"Q2","label":null,"min":12,"max":20,"step":1}],"calculated":[{"name":"T1","label":"{{function}}","function":"'&lt;img src=\"https://blueberry-assets.oneclick.es/M1_NyO_37a_4.svg\" width=\"90\"&gt;'.repeat({{Q1}})","temp":true},{"name":"T2","label":"{{function}}","function":"'&lt;img src=\"https://blueberry-assets.oneclick.es/M1_NyO_37a_5.svg\" width=\"90\"&gt;'.repeat({{Q2}})","temp":true},{"name":"A1","label":"{{function}}","function":"Iguales","group":1,"incorrect":true},{"name":"A2","label":"{{function}}","function":"Diferentes","group":1}],"uniques":true},"algorithm":{"name":"groupResponses","template":"Cloze with drop down"}}</t>
  </si>
  <si>
    <t>&lt;p&gt;¿Qué grupo tiene más?&lt;/p&gt;&lt;div style=\"display:flex\"&gt;{{T1}}&lt;/div&gt;&lt;div style=\"display:flex\"&gt;{{T2}}&lt;/div&gt;</t>
  </si>
  <si>
    <t>El grupo de {{group1}}.</t>
  </si>
  <si>
    <t>T1= &lt;img src=\"M1-NyO-4a-3\" width=\"100\"&gt;'.repeat({{Q1}})
T2= &lt;img src=\"M1-NyO-42a-10\" width=\"100\"&gt;'.repeat({{Q2}})
A1= "caballos"
A2= "ovejas"
{{group1}}={{A1}}|{{A2}}*</t>
  </si>
  <si>
    <t>Compara las cantidades de caballos y de ovejas.</t>
  </si>
  <si>
    <t>&lt;p&gt;Hay &lt;b&gt;más&lt;/b&gt;: {{T2}}.&lt;/p&gt;&lt;p&gt;Hay menos: {{T1}}.&lt;/p&gt;</t>
  </si>
  <si>
    <t>{"id":"M1-NyO-37a-E-1","stimulus":"&lt;p&gt;¿Qué grupo tiene más?&lt;/p&gt;&lt;div style=\"display:flex; flex-wrap:wrap;justify-content:center\"&gt;{{T1}}{{T2}}&lt;/div&gt;","template":"&lt;p&gt;El grupo de {{response}}&lt;/p&gt;","hint":"&lt;p&gt;Compara las cantidades de caballos y de ovejas.&lt;/p&gt;","feedback":"&lt;p&gt;Hay &lt;b&gt;más&lt;/b&gt;:&lt;/p&gt;&lt;div style=\"display:flex; flex-wrap:wrap;justify-content:center\"&gt;{{T2}}&lt;/div&gt;&lt;p&gt;Hay &lt;b&gt;menos&lt;/b&gt;:&lt;/p&gt;&lt;div style=\"display:flex; flex-wrap:wrap;justify-content:center\"&gt;{{T1}}&lt;/div&gt;","seed":{"parameters":[{"name":"Q1","label":null,"min":1,"max":12,"step":1},{"name":"Q2","label":null,"min":12,"max":20,"step":1}],"calculated":[{"name":"T1","label":"{{function}}","function":"'&lt;img src=\"https://blueberry-assets.oneclick.es/M1_NyO_4a_3.svg\" width=\"100\"&gt;'.repeat({{Q1}})","temp":true},{"name":"T2","label":"{{function}}","function":"'&lt;img src=\"https://blueberry-assets.oneclick.es/M1_NyO_42a_10.svg\" width=\"100\"&gt;'.repeat({{Q2}})","temp":true},{"name":"A1","label":"{{function}}","function":"caballos","incorrect":true,"group":1},{"name":"A2","label":"{{function}}","function":"ovejas","group":1}],"uniques":true},"algorithm":{"name":"groupResponses","template":"Cloze with drop down"}}</t>
  </si>
  <si>
    <t>&lt;p&gt;¿Qué grupo tiene menos?&lt;/p&gt;&lt;div style=\"display:flex\"&gt;{{T1}}&lt;/div&gt;&lt;div style=\"display:flex\"&gt;{{T2}}&lt;/div&gt;</t>
  </si>
  <si>
    <t>T1= &lt;img src=\"M1-NyO-1a-1\" width=\"100\"&gt;'.repeat({{Q1}})
T2= &lt;img src=\"M1-NyO-37a-8\" width=\"100\"&gt;'.repeat({{Q2}})
A1= "pelotas"
A2= "sombrillas"
{{group1}}={{A1}}*|{{A2}}</t>
  </si>
  <si>
    <t>Compara las cantidades de pelotas de playa y de sombrillas.</t>
  </si>
  <si>
    <t>&lt;p&gt;Hay &lt;b&gt;más&lt;/b&gt;: {{T2}}.&lt;/p&gt;&lt;p&gt;Hay &lt;b&gt;menos&lt;/b&gt;: {{T1}}.&lt;/p&gt;</t>
  </si>
  <si>
    <t>{"id":"M1-NyO-37a-E-2","stimulus":"&lt;p&gt;¿Qué grupo tiene menos?&lt;/p&gt;&lt;div style=\"display:flex; flex-wrap:wrap;justify-content:center\"&gt;{{T1}}{{T2}}&lt;/div&gt;","template":"&lt;p&gt;El grupo de {{response}}&lt;/p&gt;","hint":"&lt;p&gt;Compara las cantidades de pelotas de playa y de sombrillas.&lt;/p&gt;","feedback":"&lt;p&gt;Hay &lt;b&gt;más&lt;/b&gt;:&lt;/p&gt;&lt;div style=\"display:flex; flex-wrap:wrap;justify-content:center\"&gt;{{T2}}&lt;/div&gt;&lt;p&gt;Hay &lt;b&gt;menos&lt;/b&gt;:&lt;/p&gt;&lt;div style=\"display:flex; flex-wrap:wrap;justify-content:center\"&gt;{{T1}}&lt;/div&gt;","seed":{"parameters":[{"name":"Q1","label":null,"min":1,"max":12,"step":1},{"name":"Q2","label":null,"min":12,"max":20,"step":1}],"calculated":[{"name":"T1","label":"{{function}}","function":"'&lt;img src=\"https://blueberry-assets.oneclick.es/M1_NyO_1a_1.svg\" width=\"90\"&gt;'.repeat({{Q1}})","temp":true},{"name":"T2","label":"{{function}}","function":"'&lt;img src=\"https://blueberry-assets.oneclick.es/M1_NyO_37a_8.svg\" width=\"90\"&gt;'.repeat({{Q2}})","temp":true},{"name":"A1","label":"{{function}}","function":"pelotas","group":1},{"name":"A2","label":"{{function}}","function":"sombrillas","group":1,"incorrect":true}],"uniques":true},"algorithm":{"name":"groupResponses","template":"Cloze with drop down"}}</t>
  </si>
  <si>
    <t>&lt;p&gt;¿Hay los mismos coches que aviones?&lt;/p&gt;&lt;div style=\"display:flex\"&gt;{{T1}}&lt;/div&gt;&lt;div style=\"display:flex\"&gt;{{T2}}&lt;/div&gt;</t>
  </si>
  <si>
    <t>La cantidad es {{group1}}.</t>
  </si>
  <si>
    <t>T1= &lt;img src=\"M1-NyO-9a-1
\" width=\"100\"&gt;'.repeat({{Q1}})
T2= &lt;img src=\"M1-NyO-37a-9\" width=\"100\"&gt;'.repeat({{Q2}})
A1= "la misma"
A2= "diferente"
{{group1}}={{A1}}|{{A2}}*</t>
  </si>
  <si>
    <t>Compara las cantidades de coches y de aviones.</t>
  </si>
  <si>
    <r>
      <rPr>
        <rFont val="Calibri"/>
        <color theme="1"/>
        <sz val="12.0"/>
      </rPr>
      <t>&lt;p&gt;Hay &lt;b&gt;más&lt;/b&gt;: {{T2}}.&lt;/p&gt;&lt;p&gt;Hay &lt;b&gt;menos&lt;/b&gt;: {{T1}}.&lt;/p&gt;&lt;p&gt;Así que las cantidades son &lt;b&gt;</t>
    </r>
    <r>
      <rPr>
        <rFont val="Calibri"/>
        <b/>
        <color theme="1"/>
        <sz val="12.0"/>
      </rPr>
      <t>diferentes</t>
    </r>
    <r>
      <rPr>
        <rFont val="Calibri"/>
        <color theme="1"/>
        <sz val="12.0"/>
      </rPr>
      <t>.&lt;/b&gt;&lt;/p&gt;</t>
    </r>
  </si>
  <si>
    <t>{"id":"M1-NyO-37a-E-3","stimulus":"&lt;p&gt;¿Hay los mismos coches que aviones?&lt;/p&gt;&lt;div style=\"display:flex; flex-wrap:wrap;justify-content:center\"&gt;{{T1}}{{T2}}&lt;/div&gt;","template":"&lt;p&gt;La cantidad es {{response}}&lt;/p&gt;","hint":"&lt;p&gt;Compara las cantidades de coches y de aviones.&lt;/p&gt;","feedback":"&lt;p&gt;Hay &lt;b&gt;más&lt;/b&gt;:&lt;/p&gt;&lt;div style=\"display:flex; flex-wrap:wrap;justify-content:center\"&gt;{{T2}}&lt;/div&gt;&lt;p&gt;Hay &lt;b&gt;menos&lt;/b&gt;:&lt;/p&gt;&lt;div style=\"display:flex; flex-wrap:wrap;justify-content:center\"&gt;{{T1}}&lt;/div&gt;&lt;p&gt;Así que las cantidades son &lt;b&gt;diferentes.&lt;/b&gt;&lt;/p&gt;","seed":{"parameters":[{"name":"Q1","label":null,"min":1,"max":12,"step":1},{"name":"Q2","label":null,"min":12,"max":20,"step":1}],"calculated":[{"name":"T1","label":"{{function}}","function":"'&lt;img src=\"https://blueberry-assets.oneclick.es/M1_NyO_9a_1.svg\" width=\"90\"&gt;'.repeat({{Q1}})","temp":true},{"name":"T2","label":"{{function}}","function":"'&lt;img src=\"https://blueberry-assets.oneclick.es/M1_NyO_37a_9.svg\" width=\"90\"&gt;'.repeat({{Q2}})","temp":true},{"name":"A1","label":"{{function}}","function":"la misma","incorrect":true,"group":1},{"name":"A2","label":"{{function}}","function":"diferente","group":1}],"uniques":true},"algorithm":{"name":"groupResponses","template":"Cloze with drop down"}}</t>
  </si>
  <si>
    <t>Q1= Min = 1; Max = 20; Step = 1</t>
  </si>
  <si>
    <t>T1= &lt;img src=\"M1-NyO-9a-1
\" width=\"100\"&gt;'.repeat({{Q1}})
T2= &lt;img src=\"M1-NyO-37a-9\" width=\"100\"&gt;'.repeat({{Q1}})
A1= "la misma"
A2= "diferente"
{{group1}}={{A1}}*|{{A2}}</t>
  </si>
  <si>
    <r>
      <rPr>
        <rFont val="Calibri"/>
        <color theme="1"/>
        <sz val="12.0"/>
      </rPr>
      <t xml:space="preserve">&lt;p&gt;Coches: {{Q1}}&lt;/p&gt;&lt;p&gt;Aviones: {{Q1}}.&lt;/p&gt;&lt;p&gt;Por tanto, la cantidad de coches y aviones es </t>
    </r>
    <r>
      <rPr>
        <rFont val="Calibri"/>
        <b/>
        <color theme="1"/>
        <sz val="12.0"/>
      </rPr>
      <t>&lt;b&gt;la misma&lt;/b&gt;</t>
    </r>
    <r>
      <rPr>
        <rFont val="Calibri"/>
        <color theme="1"/>
        <sz val="12.0"/>
      </rPr>
      <t>.&lt;/p&gt;</t>
    </r>
  </si>
  <si>
    <t>{"id":"M1-NyO-37a-E-4","stimulus":"&lt;p&gt;¿Hay los mismos coches que aviones?&lt;/p&gt;&lt;div style=\"display:flex; flex-wrap:wrap;justify-content:center\"&gt;{{T1}}{{T2}}&lt;/div&gt;","template":"&lt;p&gt;La cantidad es {{response}}&lt;/p&gt;","hint":"&lt;p&gt;Compara las cantidades de coches y de aviones.&lt;/p&gt;","feedback":"&lt;p&gt;Coches:&lt;/p&gt;&lt;div style=\"display:flex; flex-wrap:wrap;justify-content:center\"&gt;{{T1}}&lt;/div&gt;&lt;p&gt;Aviones:&lt;/p&gt;&lt;div style=\"display:flex; flex-wrap:wrap;justify-content:center\"&gt;{{T2}}&lt;/div&gt;&lt;p&gt;Por tanto, la cantidad de coches y aviones es &lt;b&gt;la misma&lt;/b&gt;.&lt;/p&gt;","seed":{"parameters":[{"name":"Q1","label":null,"min":1,"max":20,"step":1}],"calculated":[{"name":"T1","label":"{{function}}","function":"'&lt;img src=\"https://blueberry-assets.oneclick.es/M1_NyO_9a_1.svg\" width=\"90\"&gt;'.repeat({{Q1}})","temp":true},{"name":"T2","label":"{{function}}","function":"'&lt;img src=\"https://blueberry-assets.oneclick.es/M1_NyO_37a_9.svg\" width=\"90\"&gt;'.repeat({{Q1}})","temp":true},{"name":"A1","label":"{{function}}","function":"la misma","group":1},{"name":"A2","label":"{{function}}","function":"diferente","group":1,"incorrect":true}],"uniques":true},"algorithm":{"name":"groupResponses","template":"Cloze with drop down"}}</t>
  </si>
  <si>
    <t>M1-NyO-38a</t>
  </si>
  <si>
    <t>Cuenta colecciones en las que hay hasta 100 objetos</t>
  </si>
  <si>
    <t>Elige la respuesta correcta.
(Imagen= pato de bañera)</t>
  </si>
  <si>
    <t>Hay {{A1}}*|{{A2}}|{{A3}} patos.</t>
  </si>
  <si>
    <t>Q1= &lt;img src=\"\" width=\"100\"&gt;'.repeat({{Q2}})
Q2=Min=2; Max=6; Step=1</t>
  </si>
  <si>
    <t xml:space="preserve">
A1={{Q2}}*8
A2={{Q3}}*8
A3={{Q4}}*8</t>
  </si>
  <si>
    <t>{"id":"M1-NyO-38a-I-1","stimulus":"&lt;p&gt;Elige la respuesta correcta.&lt;/p&gt;&lt;div style=\"display:flex;justify-content:center\"&gt;{{T1}}&lt;/div&gt;","template":"&lt;p&gt;Hay {{response}} patos.&lt;/p&gt;","hint":"&lt;p&gt;Cuenta el número de patos.&lt;/p&gt;","feedback":"&lt;p&gt;Cuenta el número de patos.&lt;/p&gt;","seed":{"parameters":[{"name":"Q1","label":null,"list":[2,3,4,5,6]},{"name":"Q2","label":null,"list":[2,3,4,5,6]},{"name":"Q3","label":null,"list":[2,3,4,5,6]}],"calculated":[{"name":"T1","label":"{{function}}","function":"'&lt;img src=\"https://blueberry-assets.oneclick.es/M1_NyO_38a_1.svg\" width=\"120\"&gt;'.repeat({{Q1}})","temp":true},{"name":"A1","label":"{{function}}","function":"{{Q1}}*8","group":1},{"name":"A2","label":"{{function}}","function":"{{Q2}}*8","group":1,"incorrect":true},{"name":"A3","label":"{{function}}","function":"{{Q3}}*8","group":1,"incorrect":true}],"uniques":true},"algorithm":{"name":"groupResponses","template":"Cloze with drop down"}}</t>
  </si>
  <si>
    <t>Elige la respuesta correcta.
(Imagen= coche)</t>
  </si>
  <si>
    <t>Hay {{A1}}*|{{A2}}|{{A3}} coches.</t>
  </si>
  <si>
    <t xml:space="preserve">
A1={{Q2}}*7
A2={{Q3}}*7
A3={{Q4}}*7</t>
  </si>
  <si>
    <t>{"id":"M1-NyO-38a-I-2","stimulus":"&lt;p&gt;Elige la respuesta correcta.&lt;/p&gt;&lt;div style=\"display:flex;justify-content:center\"&gt;{{T1}}&lt;/div&gt;","template":"&lt;p&gt;Hay {{response}} coches.&lt;/p&gt;","hint":"&lt;p&gt;Cuenta el número de coches.&lt;/p&gt;","feedback":"&lt;p&gt;Cuenta el número de coches.&lt;/p&gt;","seed":{"parameters":[{"name":"Q1","label":null,"list":[2,3,4,5,6]},{"name":"Q2","label":null,"list":[2,3,4,5,6]},{"name":"Q3","label":null,"list":[2,3,4,5,6]}],"calculated":[{"name":"T1","label":"{{function}}","function":"'&lt;img src=\"https://blueberry-assets.oneclick.es/M1_NyO_38a_2.svg\" width=\"120\"&gt;'.repeat({{Q1}})","temp":true},{"name":"A1","label":"{{function}}","function":"{{Q1}}*7","group":1},{"name":"A2","label":"{{function}}","function":"{{Q2}}*7","group":1,"incorrect":true},{"name":"A3","label":"{{function}}","function":"{{Q3}}*7","group":1,"incorrect":true}],"uniques":true},"algorithm":{"name":"groupResponses","template":"Cloze with drop down"}}</t>
  </si>
  <si>
    <t>Elige la respuesta correcta.
(Imagen=pelota de tenis.)</t>
  </si>
  <si>
    <t>Hay {{A1}}*|{{A2}}|{{A3}} pelotas de tenis.</t>
  </si>
  <si>
    <t xml:space="preserve">
A1={{Q2}}*10
A2={{Q3}}*10
A3={{Q4}}*10</t>
  </si>
  <si>
    <t>{"id":"M1-NyO-38a-I-3","stimulus":"&lt;p&gt;Elige la respuesta correcta.&lt;/p&gt;&lt;div style=\"display:flex;justify-content:center\"&gt;{{T1}}&lt;/div&gt;","template":"&lt;p&gt;Hay {{response}} pelotas.&lt;/p&gt;","hint":"&lt;p&gt;Cuenta el número de pelotas.&lt;/p&gt;","feedback":"&lt;p&gt;Cuenta el número de pelotas.&lt;/p&gt;","seed":{"parameters":[{"name":"Q1","label":null,"list":[2,3,4,5,6]},{"name":"Q2","label":null,"list":[2,3,4,5,6]},{"name":"Q3","label":null,"list":[2,3,4,5,6]}],"calculated":[{"name":"T1","label":"{{function}}","function":"'&lt;img src=\"https://blueberry-assets.oneclick.es/M1_NyO_38a_3.svg\" width=\"120\"&gt;'.repeat({{Q1}})","temp":true},{"name":"A1","label":"{{function}}","function":"{{Q1}}*10","group":1},{"name":"A2","label":"{{function}}","function":"{{Q2}}*10","group":1,"incorrect":true},{"name":"A3","label":"{{function}}","function":"{{Q3}}*10","group":1,"incorrect":true}],"uniques":true},"algorithm":{"name":"groupResponses","template":"Cloze with drop down"}}</t>
  </si>
  <si>
    <t>Escribe la respuesta correcta.
(Imagen= pato de bañera)</t>
  </si>
  <si>
    <t>Hay {{A1}} patos.</t>
  </si>
  <si>
    <t>T2= &lt;img src=\"\" width=\"100\"&gt;'.repeat({{Q1}})
Q1=Min=2; Max=6; Step=1</t>
  </si>
  <si>
    <t xml:space="preserve">
A1={{Q2}}*8
</t>
  </si>
  <si>
    <t>{"id":"M1-NyO-38a-E-1","stimulus":"&lt;p&gt;Escribe la respuesta correcta.&lt;/p&gt;&lt;div style=\"display:flex;justify-content:center\"&gt;{{T1}}&lt;/div&gt;","feedback":"&lt;p&gt;Cuenta el número de patos.&lt;/p&gt;","hint":"&lt;p&gt;Cuenta el número de patos.&lt;/p&gt;","template":"Hay {{response}} patos.","seed":{"parameters":[{"name":"Q1","label":null,"list":[2,3,4,5,6]}],"calculated":[{"name":"T1","label":"{{function}}","function":"'&lt;img src=\"https://blueberry-assets.oneclick.es/M1_NyO_38a_1.svg\" width=\"120\"&gt;'.repeat({{Q1}})","temp":true},{"name":"A1","label":"{{function}}","function":"{{Q1}}*8"}],"uniques":true},"algorithm":{"name":"calculateOperation","params":{"method":"equivLiteral","keyboard":"NUMERICAL"}}}</t>
  </si>
  <si>
    <t>Escribe la respuesta correcta.
(Imagenes= coche)</t>
  </si>
  <si>
    <t>Hay {{A1}} objetos.</t>
  </si>
  <si>
    <t xml:space="preserve">
A1={{Q2}}*7</t>
  </si>
  <si>
    <t>{"id":"M1-NyO-38a-E-2","stimulus":"&lt;p&gt;Escribe la respuesta correcta.&lt;/p&gt;&lt;div style=\"display:flex;justify-content:center\"&gt;{{T1}}&lt;/div&gt;","feedback":"&lt;p&gt;Cuenta el número de coches.&lt;/p&gt;","hint":"&lt;p&gt;Cuenta el número de coches.&lt;/p&gt;","template":"Hay {{response}} coches.","seed":{"parameters":[{"name":"Q1","label":null,"list":[2,3,4,5,6]}],"calculated":[{"name":"T1","label":"{{function}}","function":"'&lt;img src=\"https://blueberry-assets.oneclick.es/M1_NyO_38a_2.svg\" width=\"120\"&gt;'.repeat({{Q1}})","temp":true},{"name":"A1","label":"{{function}}","function":"{{Q1}}*7"}],"uniques":true},"algorithm":{"name":"calculateOperation","params":{"method":"equivLiteral","keyboard":"NUMERICAL"}}}</t>
  </si>
  <si>
    <t>Escribe la respuesta correcta.
(Imagen= pelota de tenis)</t>
  </si>
  <si>
    <t>Hay {{A1}} pelotas.</t>
  </si>
  <si>
    <t xml:space="preserve">
A1={{Q2}}*10</t>
  </si>
  <si>
    <t>{"id":"M1-NyO-38a-E-3","stimulus":"&lt;p&gt;Escribe la respuesta correcta.&lt;/p&gt;&lt;div style=\"display:flex;justify-content:center\"&gt;{{T1}}&lt;/div&gt;","feedback":"&lt;p&gt;Cuenta el número de pelotas.&lt;/p&gt;","hint":"&lt;p&gt;Cuenta el número de pelotas.&lt;/p&gt;","template":"Hay {{response}} pelotas.","seed":{"parameters":[{"name":"Q1","label":null,"list":[2,3,4,5,6]}],"calculated":[{"name":"T1","label":"{{function}}","function":"'&lt;img src=\"https://blueberry-assets.oneclick.es/M1_NyO_38a_3.svg\" width=\"120\"&gt;'.repeat({{Q1}})","temp":true},{"name":"A1","label":"{{function}}","function":"{{Q1}}*10"}],"uniques":true},"algorithm":{"name":"calculateOperation","params":{"method":"equivLiteral","keyboard":"NUMERICAL"}}}</t>
  </si>
  <si>
    <t>M1-NyO-10a</t>
  </si>
  <si>
    <t>Utiliza la recta numérica como soporte para la comprensión del orden de los números</t>
  </si>
  <si>
    <t>Coloca estos tres números en la recta numérica.
(Recta numérica: comienza en 0. Se ubican 16 unidades, de 1 cada una. Se deben ubicar 3 números)</t>
  </si>
  <si>
    <t>Number Line</t>
  </si>
  <si>
    <t>&lt;p&gt;A cada número le corresponde una posición en la recta numérica.&lt;/p&gt;</t>
  </si>
  <si>
    <t>{"id":"M1-NyO-10a-I-1","stimulus":"&lt;p&gt;Coloca estos tres números en la recta numérica.&lt;/p&gt;","feedback":"&lt;p&gt;A cada número le corresponde una posición en la recta numérica.&lt;/p&gt;","hint":"&lt;p&gt;A cada número le corresponde una posición en la recta numérica.&lt;/p&gt;","algorithm":{"name":"numberline","params":{"min":0,"divisions":16,"distance":1,"numbers":3,"frequency":1}}}</t>
  </si>
  <si>
    <t>M1-NyO-11a</t>
  </si>
  <si>
    <t>Identifica números pares e impares en una lista de números menores que 100</t>
  </si>
  <si>
    <t>Elige entre par e impar.</t>
  </si>
  <si>
    <t>{{Q1}} es un número {{group1}}.</t>
  </si>
  <si>
    <t>Q1= Min = 1; Max = 99; Step = 2</t>
  </si>
  <si>
    <t>group1=par|impar*</t>
  </si>
  <si>
    <t>&lt;p&gt;Los números &lt;b&gt;pares&lt;/p&gt; terminan en 0, 2, 4, 6 y 8.&lt;/p&gt;&lt;p&gt;Los números &lt;b&gt;impares&lt;/b&gt; terminan en 1, 3, 5, 7 y 9.&lt;/p&gt;</t>
  </si>
  <si>
    <t>{"id":"M1-NyO-11a-I-1","stimulus":"&lt;p&gt;Elige entre par e impar.&lt;/p&gt;","template":"&lt;p&gt;{{Q1}} es un número {{response}}.&lt;/p&gt;","hint":"&lt;p&gt;Los números &lt;b&gt;pares&lt;/b&gt; terminan en 0, 2, 4, 6 y 8.&lt;/p&gt;&lt;p&gt;Los números &lt;b&gt;impares&lt;/b&gt; terminan en 1, 3, 5, 7 y 9.&lt;/p&gt;","feedback":"&lt;p&gt;Los números &lt;b&gt;pares&lt;/b&gt; terminan en 0, 2, 4, 6 y 8.&lt;/p&gt;&lt;p&gt;Los números &lt;b&gt;impares&lt;/b&gt; terminan en 1, 3, 5, 7 y 9.&lt;/p&gt;","seed":{"parameters":[{"name":"Q1","label":null,"min":1,"max":99,"step":2}],"calculated":[{"name":"A1","label":"par","function":"","group":1,"incorrect":true},{"name":"A2","label":"impar","function":"","group":1,"incorrect":false}],"uniques":true},"algorithm":{"name":"groupResponses","template":"Cloze with drop down"}}</t>
  </si>
  <si>
    <t xml:space="preserve">
Q1= Min = 2; Max = 98; Step = 2</t>
  </si>
  <si>
    <t>group1=par*|impar</t>
  </si>
  <si>
    <t>{"id":"M1-NyO-11a-I-2","stimulus":"&lt;p&gt;Elige entre par e impar.&lt;/p&gt;","template":"&lt;p&gt;{{Q1}} es un número {{response}}.&lt;/p&gt;","hint":"&lt;p&gt;Los números &lt;b&gt;pares&lt;/b&gt; terminan en 0, 2, 4, 6 y 8.&lt;/p&gt;&lt;p&gt;Los números &lt;b&gt;impares&lt;/b&gt; terminan en 1, 3, 5, 7 y 9.&lt;/p&gt;","feedback":"&lt;p&gt;Los números &lt;b&gt;pares&lt;/b&gt; terminan en 0, 2, 4, 6 y 8.&lt;/p&gt;&lt;p&gt;Los números &lt;b&gt;impares&lt;/b&gt; terminan en 1, 3, 5, 7 y 9.&lt;/p&gt;","seed":{"parameters":[{"name":"Q1","label":null,"min":2,"max":98,"step":2}],"calculated":[{"name":"A1","label":"par","function":"","group":1,"incorrect":false},{"name":"A2","label":"impar","function":"","group":1,"incorrect":true}],"uniques":true},"algorithm":{"name":"groupResponses","template":"Cloze with drop down"}}</t>
  </si>
  <si>
    <t>Selecciona el número par.
{{Q1}}
{{Q2}}
{{Q3}}
{{Q4}}*
{{Q5}}*
{{Q6}}*A5</t>
  </si>
  <si>
    <t xml:space="preserve">Q1= Min = 1; Max = 99; Step = 2
Q2= Min = 1; Max = 99; Step = 2
Q3= Min = 1; Max = 99; Step = 2
Q4= Min = 2; Max = 98; Step = 2
Q5= Min = 2; Max = 98; Step = 2
Q6= Min = 2; Max = 98; Step = 2
</t>
  </si>
  <si>
    <t>{
    "id": "M1-NyO-11a-E-1",
    "stimulus": "&lt;p&gt;Selecciona el número par.&lt;/p&gt;",
    "hint": "&lt;p&gt;Los números &lt;b&gt;pares&lt;/b&gt; terminan en 0, 2, 4, 6 y 8.&lt;/p&gt;&lt;p&gt;Los números &lt;b&gt;impares&lt;/b&gt; terminan en 1, 3, 5, 7 y 9.&lt;/p&gt;",
    "feedback": "&lt;p&gt;Los números &lt;b&gt;pares&lt;/b&gt; terminan en 0, 2, 4, 6 y 8.&lt;/p&gt;&lt;p&gt;Los números &lt;b&gt;impares&lt;/b&gt; terminan en 1, 3, 5, 7 y 9.&lt;/p&gt;",
    "seed": {
        "parameters": [
            {
                "name": "Q1",
                "label": null,
                "min": 1,
                "max": 99,
                "step": 2
            },
            {
                "name": "Q2",
                "label": null,
                "min": 1,
                "max": 99,
                "step": 2
            },
            {
                "name": "Q3",
                "label": null,
                "min": 1,
                "max": 99,
                "step": 2
            },
            {
                "name": "Q4",
                "label": null,
                "min": 2,
                "max": 98,
                "step": 2
            },
            {
                "name": "Q5",
                "label": null,
                "min": 2,
                "max": 98,
                "step": 2
            },
            {
                "name": "Q6",
                "label": null,
                "min": 2,
                "max": 98,
                "step": 2
            }
        ],
        "calculated": [
            {
                "name": "A4",
                "label": "{{Q4}}",
                "function": "{{Q4}}"
            },
            {
                "name": "A5",
                "label": "{{Q5}}",
                "function": "{{Q5}}"
            },
            {
                "name": "A6",
                "label": "{{Q6}}",
                "function": "{{Q6}}"
            },
            {
                "name": "A1",
                "label": "{{Q1}}",
                "function": "{{Q1}}",
                "incorrect": true
            },
            {
                "name": "A2",
                "label": "{{Q2}}",
                "function": "{{Q2}}",
                "incorrect": true
            },
            {
                "name": "A3",
                "label": "{{Q3}}",
                "function": "{{Q3}}",
                "incorrect": true
            }
        ],
        "uniques": true
    },
    "algorithm": {
        "name": "trueFalse",
        "template": "Multiple choice – standard",
        "params": {
            "countCorrect": 1,
            "countIncorrect": 2,
            "showCheckIcon": false,
            "columns": 3
        }
    }
}</t>
  </si>
  <si>
    <t>Selecciona el número impar
{{Q1}}*
{{Q2}}*
{{Q3}}*
{{Q4}}
{{Q5}}
{{Q6}}</t>
  </si>
  <si>
    <t>{"id":"M1-NyO-11a-E-2","stimulus":"&lt;p&gt;Selecciona el número impar.&lt;/p&gt;","hint":"&lt;p&gt;Los números &lt;b&gt;pares&lt;/b&gt; terminan en 0, 2, 4, 6 y 8.&lt;/p&gt;&lt;p&gt;Los números &lt;b&gt;impares&lt;/b&gt; terminan en 1, 3, 5, 7 y 9.&lt;/p&gt;","feedback":"&lt;p&gt;Los números &lt;b&gt;pares&lt;/b&gt; terminan en 0, 2, 4, 6 y 8.&lt;/p&gt;&lt;p&gt;Los números &lt;b&gt;impares&lt;/b&gt; terminan en 1, 3, 5, 7 y 9.&lt;/p&gt;","seed":{"parameters":[{"name":"Q1","label":null,"min":1,"max":99,"step":2},{"name":"Q2","label":null,"min":1,"max":99,"step":2},{"name":"Q3","label":null,"min":1,"max":99,"step":2},{"name":"Q4","label":null,"min":2,"max":98,"step":2},{"name":"Q5","label":null,"min":2,"max":98,"step":2},{"name":"Q6","label":null,"min":2,"max":98,"step":2}],"calculated":[{"name":"A1","label":"{{Q1}}","function":"{{Q1}}"},{"name":"A2","label":"{{Q2}}","function":"{{Q2}}"},{"name":"A3","label":"{{Q3}}","function":"{{Q3}}"},{"name":"A4","label":"{{Q4}}","function":"{{Q4}}","incorrect":true},{"name":"A5","label":"{{Q5}}","function":"{{Q5}}","incorrect":true},{"name":"A6","label":"{{Q6}}","function":"{{Q6}}","incorrect":true}],"uniques":true},"algorithm":{"name":"trueFalse","template":"Multiple choice – standard","params":{"countCorrect":1,"countIncorrect":2, "showCheckIcon": false,
            "columns": 3}}}</t>
  </si>
  <si>
    <t>M1-NyO-12a</t>
  </si>
  <si>
    <t>Identifica la decena más próxima a un
número dado</t>
  </si>
  <si>
    <t>&lt;p&gt;Elige la opción correcta.&lt;/p&gt;</t>
  </si>
  <si>
    <t>&lt;p&gt;La decena más próxima a {{T1}} es {{A1}}.&lt;/p&gt;</t>
  </si>
  <si>
    <t>Q1= Min = 1; Max = 9; Step = 1
Q2= Min = 1; Max = 9; Step = 1
Q3= Min = 1; Max = 9; Step = 1
Q4= List = 1, 2, 3, 4, 6, 7, 8, 9</t>
  </si>
  <si>
    <t>T1={{Q1}}*10-5+{{Q4}}
T2 = math.floor({{T1}}/10)*10
T3 = math.ceil({{T1}}/10)*10
group1=
A1= {{Q1}}*10*
A2= {{Q2}}*10
A3= {{Q3}}*10</t>
  </si>
  <si>
    <r>
      <rPr>
        <rFont val="Calibri"/>
        <sz val="12.0"/>
      </rPr>
      <t xml:space="preserve">$$IMG=M1-NyO-12a-1
En la imagen solo están las flechitas. En la captura hay un ejemplo de cómo debería verse (izq.) y las etiquetas en las que se traduce (dcha.): </t>
    </r>
    <r>
      <rPr>
        <rFont val="Calibri"/>
        <color rgb="FF1155CC"/>
        <sz val="12.0"/>
        <u/>
      </rPr>
      <t>https://gyazo.com/5e1aaffc223910d02358d03618fd6b39</t>
    </r>
    <r>
      <rPr>
        <rFont val="Calibri"/>
        <sz val="12.0"/>
      </rPr>
      <t xml:space="preserve"> </t>
    </r>
  </si>
  <si>
    <t>&lt;p&gt;La decena más próxima es la que tiene menos unidades de diferencia.&lt;/p&gt;
$$IMG=M1-NyO-12a-1(igual que en Hint)</t>
  </si>
  <si>
    <t>T4= {{T3}}-{{T1}}
T5= {{T1}}-{{T2}}</t>
  </si>
  <si>
    <t>{"id":"M1-NyO-12a-I-1","stimulus":"&lt;p&gt;Elige la opción correcta.&lt;/p&gt;","template":"&lt;p&gt;La decena más próxima a {{T1}} es {{response}}.&lt;/p&gt;","hint":"&lt;div style=\"display:flex; justify-content:center;\"&gt;&lt;div class=\"lemo-fixed-to-responsive\" style=\"max-width: 300px;max-height: 300px;position: relative;width: 100%;display: inline-block;\"&gt;&lt;img src=\"https://blueberry-assets.oneclick.es/M1_NyO_12a_1.svg\" alt=\"\" tabindex=\"0\"&gt;&lt;/img&gt;&lt;div class=\"lemo-graphie-container\" style=\"position: absolute;top: 0;left: 0;width: 100%;height: 100%;\"&gt;&lt;div class=\"lemo-graphie\" style=\"position: relative; width: 100%; height: 100%;\"&gt;&lt;span class=\"lemo-graphie-label\" style=\"position: absolute; left: 48%; top: 45%;\"&gt;{{T1}}&lt;/span&gt;&lt;span class=\"lemo-graphie-label\" style=\"position: absolute; left: 80%; top: 45%;\"&gt;{{T2}}&lt;/span&gt;&lt;span class=\"lemo-graphie-label\" style=\"position: absolute; left: 15%; top: 45%;\"&gt;{{T3}}&lt;/span&gt;&lt;span class=\"lemo-graphie-label\" style=\"position: absolute; left: 33%; top: 7%;\"&gt;{{T4}}&lt;/span&gt;&lt;span class=\"lemo-graphie-label\" style=\"position: absolute; left: 64%; top: 80.8444%;\"&gt;{{T5}}&lt;/span&gt;&lt;/div&gt;&lt;/div&gt;&lt;/div&gt;&lt;/div&gt;","feedback":"&lt;p&gt;La decena más próxima es la que tiene menos unidades de diferencia.&lt;/p&gt;&lt;div style=\"display:flex; justify-content:center;\"&gt;&lt;div class=\"lemo-fixed-to-responsive\" style=\"max-width: 300px;max-height: 300px;position: relative;width: 100%;display: inline-block;\"&gt;&lt;img src=\"https://blueberry-assets.oneclick.es/M1_NyO_12a_1.svg\" alt=\"\" tabindex=\"0\"&gt;&lt;/img&gt;&lt;div class=\"lemo-graphie-container\" style=\"position: absolute;top: 0;left: 0;width: 100%;height: 100%;\"&gt;&lt;div class=\"lemo-graphie\" style=\"position: relative; width: 100%; height: 100%;\"&gt;&lt;span class=\"lemo-graphie-label\" style=\"position: absolute; left: 48%; top: 45%;\"&gt;{{T1}}&lt;/span&gt;&lt;span class=\"lemo-graphie-label\" style=\"position: absolute; left: 80%; top: 45%;\"&gt;{{T2}}&lt;/span&gt;&lt;span class=\"lemo-graphie-label\" style=\"position: absolute; left: 15%; top: 45%;\"&gt;{{T3}}&lt;/span&gt;&lt;span class=\"lemo-graphie-label\" style=\"position: absolute; left: 33%; top: 7%;\"&gt;{{T4}}&lt;/span&gt;&lt;span class=\"lemo-graphie-label\" style=\"position: absolute; left: 64%; top: 80.8444%;\"&gt;{{T5}}&lt;/span&gt;&lt;/div&gt;&lt;/div&gt;&lt;/div&gt;&lt;/div&gt;","seed":{"parameters":[{"name":"Q1","label":null,"min":1,"max":9,"step":1},{"name":"Q2","label":null,"min":1,"max":9,"step":1},{"name":"Q3","label":null,"min":1,"max":9,"step":1},{"name":"Q4","label":null,"list":[1,2,3,4,6,7,8,9]}],"calculated":[{"name":"T1","label":"{{function}}","function":"{{Q1}}*10-5+{{Q4}}","temp":true},{"name":"T2","label":"{{function}}","function":"math.floor({{T1}}/10)*10","temp":true},{"name":"T3","label":"{{function}}","function":"math.ceil({{T1}}/10)*10","temp":true},{"name":"T4","label":"{{function}}","function":"math.ceil({{T3}}-{{T1}})","temp":true},{"name":"T5","label":"{{function}}","function":"math.ceil({{T1}}-{{T2}})","temp":true},{"name":"A1","label":"{{function}}","function":"{{Q1}}*10","group":1},{"name":"A2","label":"{{function}}","function":"{{Q2}}*10","incorrect":true,"group":1},{"name":"A3","label":"{{function}}","function":"{{Q3}}*10","incorrect":true,"group":1}],"uniques":true},"algorithm":{"name":"groupResponses","template":"Cloze with drop down"}}</t>
  </si>
  <si>
    <t>&lt;p&gt;Completa esta frase.&lt;/p&gt;</t>
  </si>
  <si>
    <t>&lt;p&gt;La decena más cercana a {{T1}} es {{A1}}.&lt;/p&gt;</t>
  </si>
  <si>
    <t>Q1= Min = 1; Max = 9; Step = 1
Q2= List = 1, 2, 3, 4, 6, 7, 8, 9</t>
  </si>
  <si>
    <t>T1={{Q1}}*10+{{Q2}}
A1=math.round({{T1}}/10)*10</t>
  </si>
  <si>
    <r>
      <rPr>
        <rFont val="Calibri"/>
        <sz val="12.0"/>
      </rPr>
      <t>$$IMG=M1-NyO-12a-1
En la imagen solo están las flechitas. En la captura hay un ejemplo de cómo debería verse (izq.) y las etiquetas en las que se traduce (dcha.)</t>
    </r>
    <r>
      <rPr>
        <rFont val="Calibri"/>
        <color rgb="FF000000"/>
        <sz val="12.0"/>
      </rPr>
      <t xml:space="preserve">: </t>
    </r>
    <r>
      <rPr>
        <rFont val="Calibri"/>
        <color rgb="FF1155CC"/>
        <sz val="12.0"/>
        <u/>
      </rPr>
      <t>https://gyazo.com/c72ae617abce14c4bb19f27d8b81b264</t>
    </r>
    <r>
      <rPr>
        <rFont val="Calibri"/>
        <sz val="12.0"/>
      </rPr>
      <t xml:space="preserve"> </t>
    </r>
  </si>
  <si>
    <t>T2={{Q1}}*10+10
T3={{Q1}}*10
T4={{Q1}}*10+10-{{T1}}
T5={{Q1}}*10-{{T1}}</t>
  </si>
  <si>
    <t>{"id":"M1-NyO-12a-E-1","stimulus":"&lt;p&gt;Completa esta frase.&lt;/p&gt;","template":"&lt;p&gt;La decena más cercana a {{T1}} es {{response}}.&lt;/p&gt;","hint":"&lt;div style=\"display:flex; justify-content:center;\"&gt;&lt;div class=\"lemo-fixed-to-responsive\" style=\"max-width: 300px;max-height: 300px;position: relative;width: 100%;display: inline-block;\"&gt;&lt;img src=\"https://blueberry-assets.oneclick.es/M1_NyO_12a_1.svg\" alt=\"\" tabindex=\"0\"&gt;&lt;/img&gt;&lt;div class=\"lemo-graphie-container\" style=\"position: absolute;top: 0;left: 0;width: 100%;height: 100%;\"&gt;&lt;div class=\"lemo-graphie\" style=\"position: relative; width: 100%; height: 100%;\"&gt;&lt;span class=\"lemo-graphie-label\" style=\"position: absolute; left: 48%; top: 45%;\"&gt;{{T1}}&lt;/span&gt;&lt;span class=\"lemo-graphie-label\" style=\"position: absolute; left: 80%; top: 45%;\"&gt;{{T2}}&lt;/span&gt;&lt;span class=\"lemo-graphie-label\" style=\"position: absolute; left: 15%; top: 45%;\"&gt;{{T3}}&lt;/span&gt;&lt;span class=\"lemo-graphie-label\" style=\"position: absolute; left: 33%; top: 7%;\"&gt;{{T4}}&lt;/span&gt;&lt;span class=\"lemo-graphie-label\" style=\"position: absolute; left: 64%; top: 80.8444%;\"&gt;{{T5}}&lt;/span&gt;&lt;/div&gt;&lt;/div&gt;&lt;/div&gt;&lt;/div&gt;","feedback":"&lt;p&gt;La decena más próxima es la que tiene menos unidades de diferencia.&lt;/p&gt;&lt;div style=\"display:flex; justify-content:center;\"&gt;&lt;div class=\"lemo-fixed-to-responsive\" style=\"max-width: 300px;max-height: 300px;position: relative;width: 100%;display: inline-block;\"&gt;&lt;img src=\"https://blueberry-assets.oneclick.es/M1_NyO_12a_1.svg\" alt=\"\" tabindex=\"0\"&gt;&lt;/img&gt;&lt;div class=\"lemo-graphie-container\" style=\"position: absolute;top: 0;left: 0;width: 100%;height: 100%;\"&gt;&lt;div class=\"lemo-graphie\" style=\"position: relative; width: 100%; height: 100%;\"&gt;&lt;span class=\"lemo-graphie-label\" style=\"position: absolute; left: 48%; top: 45%;\"&gt;{{T1}}&lt;/span&gt;&lt;span class=\"lemo-graphie-label\" style=\"position: absolute; left: 80%; top: 45%;\"&gt;{{T2}}&lt;/span&gt;&lt;span class=\"lemo-graphie-label\" style=\"position: absolute; left: 15%; top: 45%;\"&gt;{{T3}}&lt;/span&gt;&lt;span class=\"lemo-graphie-label\" style=\"position: absolute; left: 33%; top: 7%;\"&gt;{{T4}}&lt;/span&gt;&lt;span class=\"lemo-graphie-label\" style=\"position: absolute; left: 64%; top: 80.8444%;\"&gt;{{T5}}&lt;/span&gt;&lt;/div&gt;&lt;/div&gt;&lt;/div&gt;&lt;/div&gt;","seed":{"parameters":[{"name":"Q1","label":null,"min":1,"max":9,"step":1},{"name":"Q2","label":null,"list":[1,2,3,4,6,7,8,9]}],"calculated":[{"name":"T1","label":"{{function}}","function":"{{Q1}}*10+{{Q2}}","temp":true},{"name":"T2","label":"{{function}}","function":"math.floor({{T1}}/10)*10","temp":true},{"name":"T3","label":"{{function}}","function":"math.ceil({{T1}}/10)*10","temp":true},{"name":"T4","label":"{{function}}","function":"math.ceil({{T3}}-{{T1}})","temp":true},{"name":"T5","label":"{{function}}","function":"math.ceil({{T1}}-{{T2}})","temp":true},{"name":"A1","label":"{{function}}","function":"math.round({{T1}}/10)*10"}],"uniques":true},"algorithm":{"name":"calculateOperation","params":{"method":"equivLiteral","keyboard":"NUMERICAL"}}}</t>
  </si>
  <si>
    <t>Aplicar</t>
  </si>
  <si>
    <t>&lt;p&gt;Agustina tiene {{T1}} años. ¿Sabrías aproximar su edad a las decenas?&lt;/p&gt;</t>
  </si>
  <si>
    <t>&lt;p&gt;Su edad es aproximadamente de {{A1}} años.&lt;/p&gt;</t>
  </si>
  <si>
    <t>Q1= Min = 5; Max = 9; Step = 1
Q2= List = 1, 2, 3, 4, 6, 7, 8, 9</t>
  </si>
  <si>
    <r>
      <rPr>
        <rFont val="Calibri"/>
        <sz val="12.0"/>
      </rPr>
      <t>$$IMG=M1-NyO-12a-1
En la imagen solo están las flechitas. En la captura hay un ejemplo de cómo debería verse (izq.) y las etiquetas en las que se traduce (dcha.)</t>
    </r>
    <r>
      <rPr>
        <rFont val="Calibri"/>
        <color rgb="FF000000"/>
        <sz val="12.0"/>
      </rPr>
      <t xml:space="preserve">: </t>
    </r>
    <r>
      <rPr>
        <rFont val="Calibri"/>
        <color rgb="FF1155CC"/>
        <sz val="12.0"/>
        <u/>
      </rPr>
      <t>https://gyazo.com/c72ae617abce14c4bb19f27d8b81b264</t>
    </r>
    <r>
      <rPr>
        <rFont val="Calibri"/>
        <sz val="12.0"/>
      </rPr>
      <t xml:space="preserve"> </t>
    </r>
  </si>
  <si>
    <t>{"id":"M1-NyO-12a-A-1","stimulus":"&lt;p&gt;Agustina tiene {{T1}} años. ¿Sabrías aproximar su edad a las decenas?&lt;/p&gt;","template":"&lt;p&gt;Su edad es aproximadamente de {{response}} años.&lt;/p&gt;","hint":"&lt;div style=\"display:flex; justify-content:center;\"&gt;&lt;div class=\"lemo-fixed-to-responsive\" style=\"max-width: 300px;max-height: 300px;position: relative;width: 100%;display: inline-block;\"&gt;&lt;img src=\"https://blueberry-assets.oneclick.es/M1_NyO_12a_1.svg\" alt=\"\" tabindex=\"0\"&gt;&lt;/img&gt;&lt;div class=\"lemo-graphie-container\" style=\"position: absolute;top: 0;left: 0;width: 100%;height: 100%;\"&gt;&lt;div class=\"lemo-graphie\" style=\"position: relative; width: 100%; height: 100%;\"&gt;&lt;span class=\"lemo-graphie-label\" style=\"position: absolute; left: 48%; top: 45%;\"&gt;{{T1}}&lt;/span&gt;&lt;span class=\"lemo-graphie-label\" style=\"position: absolute; left: 80%; top: 45%;\"&gt;{{T2}}&lt;/span&gt;&lt;span class=\"lemo-graphie-label\" style=\"position: absolute; left: 15%; top: 45%;\"&gt;{{T3}}&lt;/span&gt;&lt;span class=\"lemo-graphie-label\" style=\"position: absolute; left: 33%; top: 7%;\"&gt;{{T4}}&lt;/span&gt;&lt;span class=\"lemo-graphie-label\" style=\"position: absolute; left: 64%; top: 80.8444%;\"&gt;{{T5}}&lt;/span&gt;&lt;/div&gt;&lt;/div&gt;&lt;/div&gt;&lt;/div&gt;","feedback":"&lt;p&gt;La decena más próxima es la que tiene menos unidades de diferencia.&lt;/p&gt;&lt;div style=\"display:flex; justify-content:center;\"&gt;&lt;div class=\"lemo-fixed-to-responsive\" style=\"max-width: 300px;max-height: 300px;position: relative;width: 100%;display: inline-block;\"&gt;&lt;img src=\"https://blueberry-assets.oneclick.es/M1_NyO_12a_1.svg\" alt=\"\" tabindex=\"0\"&gt;&lt;/img&gt;&lt;div class=\"lemo-graphie-container\" style=\"position: absolute;top: 0;left: 0;width: 100%;height: 100%;\"&gt;&lt;div class=\"lemo-graphie\" style=\"position: relative; width: 100%; height: 100%;\"&gt;&lt;span class=\"lemo-graphie-label\" style=\"position: absolute; left: 48%; top: 45%;\"&gt;{{T1}}&lt;/span&gt;&lt;span class=\"lemo-graphie-label\" style=\"position: absolute; left: 80%; top: 45%;\"&gt;{{T2}}&lt;/span&gt;&lt;span class=\"lemo-graphie-label\" style=\"position: absolute; left: 15%; top: 45%;\"&gt;{{T3}}&lt;/span&gt;&lt;span class=\"lemo-graphie-label\" style=\"position: absolute; left: 33%; top: 7%;\"&gt;{{T4}}&lt;/span&gt;&lt;span class=\"lemo-graphie-label\" style=\"position: absolute; left: 64%; top: 80.8444%;\"&gt;{{T5}}&lt;/span&gt;&lt;/div&gt;&lt;/div&gt;&lt;/div&gt;&lt;/div&gt;","seed":{"parameters":[{"name":"Q1","label":null,"min":5,"max":9,"step":1},{"name":"Q2","label":null,"list":[1,2,3,4,6,7,8,9]}],"calculated":[{"name":"T1","label":"{{function}}","function":"{{Q1}}*10+{{Q2}}","temp":true},{"name":"T2","label":"{{function}}","function":"math.floor({{T1}}/10)*10","temp":true},{"name":"T3","label":"{{function}}","function":"math.ceil({{T1}}/10)*10","temp":true},{"name":"T4","label":"{{function}}","function":"math.ceil({{T3}}-{{T1}})","temp":true},{"name":"T5","label":"{{function}}","function":"math.ceil({{T1}}-{{T2}})","temp":true},{"name":"A1","label":"{{function}}","function":"math.round({{T1}}/10)*10"}],"uniques":true},"algorithm":{"name":"calculateOperation","params":{"method":"equivLiteral","keyboard":"NUMERICAL"}}}</t>
  </si>
  <si>
    <t>&lt;p&gt;En la clase de Ainhoa hay {{T1}} alumnos. ¿Sabrías aproximar este número a las decenas?&lt;/p&gt;</t>
  </si>
  <si>
    <t>&lt;p&gt;Hay aproximadamente {{A1}} alumnos.&lt;/p&gt;</t>
  </si>
  <si>
    <t>Q1= Min = 1; Max = 3; Step = 1
Q2= List = 1, 2, 3, 4, 6, 7, 8, 9</t>
  </si>
  <si>
    <r>
      <rPr>
        <rFont val="Calibri"/>
        <sz val="12.0"/>
      </rPr>
      <t>$$IMG=M1-NyO-12a-1
En la imagen solo están las flechitas. En la captura hay un ejemplo de cómo debería verse (izq.) y las etiquetas en las que se traduce (dcha.)</t>
    </r>
    <r>
      <rPr>
        <rFont val="Calibri"/>
        <color rgb="FF000000"/>
        <sz val="12.0"/>
      </rPr>
      <t xml:space="preserve">: </t>
    </r>
    <r>
      <rPr>
        <rFont val="Calibri"/>
        <color rgb="FF1155CC"/>
        <sz val="12.0"/>
        <u/>
      </rPr>
      <t>https://gyazo.com/c72ae617abce14c4bb19f27d8b81b264</t>
    </r>
    <r>
      <rPr>
        <rFont val="Calibri"/>
        <sz val="12.0"/>
      </rPr>
      <t xml:space="preserve"> </t>
    </r>
  </si>
  <si>
    <t>{"id":"M1-NyO-12a-A-2","stimulus":"&lt;p&gt;En la clase de Ainhoa hay {{T1}} alumnos. ¿Sabrías aproximar este número a las decenas?&lt;/p&gt;","template":"&lt;p&gt;Hay aproximadamente {{response}} alumnos.&lt;/p&gt;","hint":"&lt;div style=\"display:flex; justify-content:center;\"&gt;&lt;div class=\"lemo-fixed-to-responsive\" style=\"max-width: 300px;max-height: 300px;position: relative;width: 100%;display: inline-block;\"&gt;&lt;img src=\"https://blueberry-assets.oneclick.es/M1_NyO_12a_1.svg\" alt=\"\" tabindex=\"0\"&gt;&lt;/img&gt;&lt;div class=\"lemo-graphie-container\" style=\"position: absolute;top: 0;left: 0;width: 100%;height: 100%;\"&gt;&lt;div class=\"lemo-graphie\" style=\"position: relative; width: 100%; height: 100%;\"&gt;&lt;span class=\"lemo-graphie-label\" style=\"position: absolute; left: 48%; top: 45%;\"&gt;{{T1}}&lt;/span&gt;&lt;span class=\"lemo-graphie-label\" style=\"position: absolute; left: 80%; top: 45%;\"&gt;{{T2}}&lt;/span&gt;&lt;span class=\"lemo-graphie-label\" style=\"position: absolute; left: 15%; top: 45%;\"&gt;{{T3}}&lt;/span&gt;&lt;span class=\"lemo-graphie-label\" style=\"position: absolute; left: 33%; top: 7%;\"&gt;{{T4}}&lt;/span&gt;&lt;span class=\"lemo-graphie-label\" style=\"position: absolute; left: 64%; top: 80.8444%;\"&gt;{{T5}}&lt;/span&gt;&lt;/div&gt;&lt;/div&gt;&lt;/div&gt;&lt;/div&gt;","feedback":"&lt;p&gt;La decena más próxima es la que tiene menos unidades de diferencia.&lt;/p&gt;&lt;div style=\"display:flex; justify-content:center;\"&gt;&lt;div class=\"lemo-fixed-to-responsive\" style=\"max-width: 300px;max-height: 300px;position: relative;width: 100%;display: inline-block;\"&gt;&lt;img src=\"https://blueberry-assets.oneclick.es/M1_NyO_12a_1.svg\" alt=\"\" tabindex=\"0\"&gt;&lt;/img&gt;&lt;div class=\"lemo-graphie-container\" style=\"position: absolute;top: 0;left: 0;width: 100%;height: 100%;\"&gt;&lt;div class=\"lemo-graphie\" style=\"position: relative; width: 100%; height: 100%;\"&gt;&lt;span class=\"lemo-graphie-label\" style=\"position: absolute; left: 48%; top: 45%;\"&gt;{{T1}}&lt;/span&gt;&lt;span class=\"lemo-graphie-label\" style=\"position: absolute; left: 80%; top: 45%;\"&gt;{{T2}}&lt;/span&gt;&lt;span class=\"lemo-graphie-label\" style=\"position: absolute; left: 15%; top: 45%;\"&gt;{{T3}}&lt;/span&gt;&lt;span class=\"lemo-graphie-label\" style=\"position: absolute; left: 33%; top: 7%;\"&gt;{{T4}}&lt;/span&gt;&lt;span class=\"lemo-graphie-label\" style=\"position: absolute; left: 64%; top: 80.8444%;\"&gt;{{T5}}&lt;/span&gt;&lt;/div&gt;&lt;/div&gt;&lt;/div&gt;&lt;/div&gt;","seed":{"parameters":[{"name":"Q1","label":null,"min":1,"max":3,"step":1},{"name":"Q2","label":null,"list":[1,2,3,4,6,7,8,9]}],"calculated":[{"name":"T1","label":"{{function}}","function":"{{Q1}}*10+{{Q2}}","temp":true},{"name":"T2","label":"{{function}}","function":"math.floor({{T1}}/10)*10","temp":true},{"name":"T3","label":"{{function}}","function":"math.ceil({{T1}}/10)*10","temp":true},{"name":"T4","label":"{{function}}","function":"math.ceil({{T3}}-{{T1}})","temp":true},{"name":"T5","label":"{{function}}","function":"math.ceil({{T1}}-{{T2}})","temp":true},{"name":"A1","label":"{{function}}","function":"math.round({{T1}}/10)*10"}],"uniques":true},"algorithm":{"name":"calculateOperation","params":{"method":"equivLiteral","keyboard":"NUMERICAL"}}}</t>
  </si>
  <si>
    <t>&lt;p&gt;En una caja quedan {{T1}} galletas. ¿Sabrías aproximar esta cantidad a las decena?&lt;/p&gt;</t>
  </si>
  <si>
    <t>&lt;p&gt;Quedan aproximadamente {{A1}} galletas.&lt;/p&gt;</t>
  </si>
  <si>
    <t>Q1= Min = 1; Max = 9; Step = 1
Q2= List = 1, 2, 3, 4, 6, 7, 8, 9</t>
  </si>
  <si>
    <r>
      <rPr>
        <rFont val="Calibri"/>
        <sz val="12.0"/>
      </rPr>
      <t>$$IMG=M1-NyO-12a-1
En la imagen solo están las flechitas. En la captura hay un ejemplo de cómo debería verse (izq.) y las etiquetas en las que se traduce (dcha.)</t>
    </r>
    <r>
      <rPr>
        <rFont val="Calibri"/>
        <color rgb="FF000000"/>
        <sz val="12.0"/>
      </rPr>
      <t xml:space="preserve">: </t>
    </r>
    <r>
      <rPr>
        <rFont val="Calibri"/>
        <color rgb="FF1155CC"/>
        <sz val="12.0"/>
        <u/>
      </rPr>
      <t>https://gyazo.com/c72ae617abce14c4bb19f27d8b81b264</t>
    </r>
    <r>
      <rPr>
        <rFont val="Calibri"/>
        <sz val="12.0"/>
      </rPr>
      <t xml:space="preserve"> </t>
    </r>
  </si>
  <si>
    <t>{"id":"M1-NyO-12a-A-3","stimulus":"&lt;p&gt;En una caja quedan {{T1}} galletas. ¿Sabrías aproximar esta cantidad a las decena?&lt;/p&gt;","template":"&lt;p&gt;Quedan aproximadamente {{response}} galletas.&lt;/p&gt;","hint":"&lt;div style=\"display:flex; justify-content:center;\"&gt;&lt;div class=\"lemo-fixed-to-responsive\" style=\"max-width: 300px;max-height: 300px;position: relative;width: 100%;display: inline-block;\"&gt;&lt;img src=\"https://blueberry-assets.oneclick.es/M1_NyO_12a_1.svg\" alt=\"\" tabindex=\"0\"&gt;&lt;/img&gt;&lt;div class=\"lemo-graphie-container\" style=\"position: absolute;top: 0;left: 0;width: 100%;height: 100%;\"&gt;&lt;div class=\"lemo-graphie\" style=\"position: relative; width: 100%; height: 100%;\"&gt;&lt;span class=\"lemo-graphie-label\" style=\"position: absolute; left: 48%; top: 45%;\"&gt;{{T1}}&lt;/span&gt;&lt;span class=\"lemo-graphie-label\" style=\"position: absolute; left: 80%; top: 45%;\"&gt;{{T2}}&lt;/span&gt;&lt;span class=\"lemo-graphie-label\" style=\"position: absolute; left: 15%; top: 45%;\"&gt;{{T3}}&lt;/span&gt;&lt;span class=\"lemo-graphie-label\" style=\"position: absolute; left: 33%; top: 7%;\"&gt;{{T4}}&lt;/span&gt;&lt;span class=\"lemo-graphie-label\" style=\"position: absolute; left: 64%; top: 80.8444%;\"&gt;{{T5}}&lt;/span&gt;&lt;/div&gt;&lt;/div&gt;&lt;/div&gt;&lt;/div&gt;","feedback":"&lt;p&gt;La decena más próxima es la que tiene menos unidades de diferencia.&lt;/p&gt;&lt;div style=\"display:flex; justify-content:center;\"&gt;&lt;div class=\"lemo-fixed-to-responsive\" style=\"max-width: 300px;max-height: 300px;position: relative;width: 100%;display: inline-block;\"&gt;&lt;img src=\"https://blueberry-assets.oneclick.es/M1_NyO_12a_1.svg\" alt=\"\" tabindex=\"0\"&gt;&lt;/img&gt;&lt;div class=\"lemo-graphie-container\" style=\"position: absolute;top: 0;left: 0;width: 100%;height: 100%;\"&gt;&lt;div class=\"lemo-graphie\" style=\"position: relative; width: 100%; height: 100%;\"&gt;&lt;span class=\"lemo-graphie-label\" style=\"position: absolute; left: 48%; top: 45%;\"&gt;{{T1}}&lt;/span&gt;&lt;span class=\"lemo-graphie-label\" style=\"position: absolute; left: 80%; top: 45%;\"&gt;{{T2}}&lt;/span&gt;&lt;span class=\"lemo-graphie-label\" style=\"position: absolute; left: 15%; top: 45%;\"&gt;{{T3}}&lt;/span&gt;&lt;span class=\"lemo-graphie-label\" style=\"position: absolute; left: 33%; top: 7%;\"&gt;{{T4}}&lt;/span&gt;&lt;span class=\"lemo-graphie-label\" style=\"position: absolute; left: 64%; top: 80.8444%;\"&gt;{{T5}}&lt;/span&gt;&lt;/div&gt;&lt;/div&gt;&lt;/div&gt;&lt;/div&gt;","seed":{"parameters":[{"name":"Q1","label":null,"min":1,"max":9,"step":1},{"name":"Q2","label":null,"list":[1,2,3,4,6,7,8,9]}],"calculated":[{"name":"T1","label":"{{function}}","function":"{{Q1}}*10+{{Q2}}","temp":true},{"name":"T2","label":"{{function}}","function":"math.floor({{T1}}/10)*10","temp":true},{"name":"T3","label":"{{function}}","function":"math.ceil({{T1}}/10)*10","temp":true},{"name":"T4","label":"{{function}}","function":"math.ceil({{T3}}-{{T1}})","temp":true},{"name":"T5","label":"{{function}}","function":"math.ceil({{T1}}-{{T2}})","temp":true},{"name":"A1","label":"{{function}}","function":"math.round({{T1}}/10)*10"}],"uniques":true},"algorithm":{"name":"calculateOperation","params":{"method":"equivLiteral","keyboard":"NUMERICAL"}}}</t>
  </si>
  <si>
    <t>M1-NyO-13a</t>
  </si>
  <si>
    <t>Identifica el número anterior y el siguiente a uno dado</t>
  </si>
  <si>
    <t>¿Cuál es el número anterior al {{T1}}?
{{Q1}}*
{{Q2}}
{{Q3}}</t>
  </si>
  <si>
    <t>Q1-Q3= Min=1; Max=99; Step=1</t>
  </si>
  <si>
    <t>T1={{Q1}}+1</t>
  </si>
  <si>
    <t>&lt;p&gt;El número &lt;b&gt;anterior&lt;/b&gt; es uno menos.&lt;/p&gt;&lt;p&gt;El número &lt;b&gt;siguiente&lt;/b&gt; es uno más.&lt;/p&gt;</t>
  </si>
  <si>
    <t>{"id":"M1-NyO-13a-I-1","stimulus":"&lt;p&gt;¿Cuál es el número anterior al {{T1}}?&lt;/p&gt;","hint":"&lt;p&gt;El número &lt;b&gt;anterior&lt;/b&gt; es uno menos.&lt;/p&gt;&lt;p&gt;El número &lt;b&gt;siguiente&lt;/b&gt; es uno más.&lt;/p&gt;","feedback":"&lt;p&gt;El número &lt;b&gt;anterior&lt;/b&gt; es uno menos.&lt;/p&gt;&lt;p&gt;El número &lt;b&gt;siguiente&lt;/b&gt; es uno más.&lt;/p&gt;","seed":{"parameters":[{"name":"Q1","label":null,"min":2,"max":99,"step":1}],"calculated":[{"name":"T1","label":"{{function}}","function":"{{Q1}}+1","temp":true},{"name":"A1","label":"{{function}}","function":"{{Q1}}","incorrect":false},{"name":"A2","label":"{{function}}","function":"{{Q1}}-1","incorrect":true},{"name":"A3","label":"{{function}}","function":"{{Q1}}+2","incorrect":true}],"uniques":true},"algorithm":{"name":"trueFalse","template":"Multiple choice – standard","params":{"countCorrect":1,"countIncorrect":2,"showCheckIcon":false,"columns":3}}}</t>
  </si>
  <si>
    <t>¿Cuál es el número siguiente al {{T1}}?
{{Q1}}
{{Q2}}*
{{Q3}}</t>
  </si>
  <si>
    <t>Q1= Min=1; Max=99; Step=1</t>
  </si>
  <si>
    <t>T1={{Q1}}-1</t>
  </si>
  <si>
    <t>{"id":"M1-NyO-13a-I-2","stimulus":"&lt;p&gt;¿Cuál es el número siguiente al {{T1}}?&lt;/p&gt;","hint":"&lt;p&gt;El número &lt;b&gt;anterior&lt;/b&gt; es uno menos.&lt;/p&gt;&lt;p&gt;El número &lt;b&gt;siguiente&lt;/b&gt; es uno más.&lt;/p&gt;","feedback":"&lt;p&gt;El número &lt;b&gt;anterior&lt;/b&gt; es uno menos.&lt;/p&gt;&lt;p&gt;El número &lt;b&gt;siguiente&lt;/b&gt; es uno más.&lt;/p&gt;","seed":{"parameters":[{"name":"Q1","label":null,"min":1,"max":98,"step":1}],"calculated":[{"name":"T1","label":"{{function}}","function":"{{Q1}}","temp":true},{"name":"A1","label":"{{function}}","function":"{{Q1}}-1","incorrect":true},{"name":"A2","label":"{{function}}","function":"{{Q1}}+1","incorrect":false},{"name":"A3","label":"{{function}}","function":"{{Q1}}+2","incorrect":true}],"uniques":true},"algorithm":{"name":"trueFalse","template":"Multiple choice – standard","params":{"countCorrect":1,"countIncorrect":2,"showCheckIcon":false,"columns":3}}}</t>
  </si>
  <si>
    <t>Escribe el número anterior al {{Q1}}.</t>
  </si>
  <si>
    <t>Q1= Min=2; Max=99; Step=1</t>
  </si>
  <si>
    <t>A1={{Q1}}-1</t>
  </si>
  <si>
    <t>{"id":"M1-NyO-13a-E-1","stimulus":"&lt;p&gt;Escribe el número anterior al {{Q1}}.&lt;/p&gt;","feedback":"&lt;p&gt;El número &lt;b&gt;anterior&lt;/b&gt; es uno menos.&lt;/p&gt;&lt;p&gt;El número &lt;b&gt;siguiente&lt;/b&gt; es uno más.&lt;/p&gt;","hint":"&lt;p&gt;El número &lt;b&gt;anterior&lt;/b&gt; es uno menos.&lt;/p&gt;&lt;p&gt;El número &lt;b&gt;siguiente&lt;/b&gt; es uno más.&lt;/p&gt;","template":"&lt;p&gt;{{response}}&lt;/p&gt;","seed":{"parameters":[{"name":"Q1","label":null,"min":2,"max":99,"step":1}],"calculated":[{"name":"A1","label":"{{function}}","function":"{{Q1}}-1"}],"uniques":true},"algorithm":{"name":"calculateOperation","params":{"method":"equivLiteral","keyboard":"NUMERICAL"}}}</t>
  </si>
  <si>
    <t>Escribe el número siguiente al {{Q1}}.</t>
  </si>
  <si>
    <t>Q1= Min=1; Max=98; Step=1</t>
  </si>
  <si>
    <t>A1={{Q1}}+1</t>
  </si>
  <si>
    <t>{"id":"M1-NyO-13a-E-2","stimulus":"&lt;p&gt;Escribe el número siguiente al {{Q1}}.&lt;/p&gt;","feedback":"&lt;p&gt;El número &lt;b&gt;anterior&lt;/b&gt; es uno menos.&lt;/p&gt;&lt;p&gt;El número &lt;b&gt;siguiente&lt;/b&gt; es uno más.&lt;/p&gt;","hint":"&lt;p&gt;El número &lt;b&gt;anterior&lt;/b&gt; es uno menos.&lt;/p&gt;&lt;p&gt;El número &lt;b&gt;siguiente&lt;/b&gt; es uno más.&lt;/p&gt;","template":"&lt;p&gt;{{response}}&lt;/p&gt;","seed":{"parameters":[{"name":"Q1","label":null,"min":1,"max":98,"step":1}],"calculated":[{"name":"A1","label":"{{function}}","function":"{{Q1}}+1"}],"uniques":true},"algorithm":{"name":"calculateOperation","params":{"method":"equivLiteral","keyboard":"NUMERICAL"}}}</t>
  </si>
  <si>
    <t>M1-NyO-14a</t>
  </si>
  <si>
    <t>Identifica el número mayor, el menor y el igual a uno dado (1 cifra)</t>
  </si>
  <si>
    <t>¿Cuál es el mayor de estos números?</t>
  </si>
  <si>
    <t>Q1-Q3 = Min = 1; Max = 9; Step = 1</t>
  </si>
  <si>
    <t>A1 = math.max({{Q1}}, {{Q2}}, {{Q3}})
A2 = math.min({{Q1}}, {{Q2}}, {{Q3}})
A3 = {{Q1}}+{{Q2}}+{{Q3}}-math.max({{Q1}}, {{Q2}}, {{Q3}})-math.min({{Q1}}, {{Q2}}, {{Q3}})</t>
  </si>
  <si>
    <t>&lt;p&gt;Estos son los primeros números:&lt;/p&gt;&lt;p&gt;0, 1, 2, 3, 4, 5, 6, 7, 8 y 9.&lt;/p&gt;</t>
  </si>
  <si>
    <t>{"id":"M1-NyO-14a-I-1","stimulus":"&lt;p&gt;¿Cuál es el mayor de estos números?&lt;/p&gt;","feedback":"&lt;p&gt;Estos son los primeros números:&lt;/p&gt;&lt;p style=\"text-align: center\"&gt;0, 1, 2, 3, 4, 5, 6, 7, 8 y 9.&lt;/p&gt;","hint":"&lt;p&gt;Estos son los primeros números:&lt;/p&gt;&lt;p style=\"text-align: center\"&gt;0, 1, 2, 3, 4, 5, 6, 7, 8 y 9.&lt;/p&gt;","template":"&lt;p style=\"text-align: center\"&gt;{{response}}&lt;/p&gt;","seed":{"parameters":[{"name":"Q1","label":null,"min":1,"max":9,"step":1},{"name":"Q2","label":null,"min":1,"max":9,"step":1},{"name":"Q3","label":null,"min":1,"max":9,"step":1}],"calculated":[{"name":"A1","label":"{{function}}","function":"math.max({{Q1}}, {{Q2}}, {{Q3}})"},{"name":"A2","label":"{{function}}","function":"math.min({{Q1}}, {{Q2}}, {{Q3}})","incorrect":true},{"name":"A3","label":"{{function}}","function":"{{Q1}}+{{Q2}}+{{Q3}}-math.max({{Q1}}, {{Q2}}, {{Q3}})-math.min({{Q1}}, {{Q2}}, {{Q3}})","incorrect":true}],"uniques":true},"algorithm":{"name":"calculateOperation","template":"Cloze with drag &amp; drop","params":{"keyboard":"NUMERICAL"}}}</t>
  </si>
  <si>
    <t>¿Cuál es el número más pequeño de estos tres?</t>
  </si>
  <si>
    <t>A1 = math.min({{Q1}}, {{Q2}}, {{Q3}})
A2 = math.max({{Q1}}, {{Q2}}, {{Q3}})
A3 = {{Q1}}+{{Q2}}+{{Q3}}-math.max({{Q1}}, {{Q2}}, {{Q3}})-math.min({{Q1}}, {{Q2}}, {{Q3}})</t>
  </si>
  <si>
    <t>{"id":"M1-NyO-14a-I-2","stimulus":"&lt;p&gt;¿Cuál es el número más pequeño de estos tres?&lt;/p&gt;","feedback":"&lt;p&gt;Estos son los primeros números:&lt;/p&gt;&lt;p style=\"text-align: center\"&gt;0, 1, 2, 3, 4, 5, 6, 7, 8 y 9.&lt;/p&gt;","hint":"&lt;p&gt;Estos son los primeros números:&lt;/p&gt;&lt;p style=\"text-align: center\"&gt;0, 1, 2, 3, 4, 5, 6, 7, 8 y 9.&lt;/p&gt;","template":"&lt;p style=\"text-align: center\"&gt;{{response}}&lt;/p&gt;","seed":{"parameters":[{"name":"Q1","label":null,"min":1,"max":9,"step":1},{"name":"Q2","label":null,"min":1,"max":9,"step":1},{"name":"Q3","label":null,"min":1,"max":9,"step":1}],"calculated":[{"name":"A1","label":"{{function}}","function":"math.max({{Q1}}, {{Q2}}, {{Q3}})","incorrect":true},{"name":"A2","label":"{{function}}","function":"math.min({{Q1}}, {{Q2}}, {{Q3}})"},{"name":"A3","label":"{{function}}","function":"{{Q1}}+{{Q2}}+{{Q3}}-math.max({{Q1}}, {{Q2}}, {{Q3}})-math.min({{Q1}}, {{Q2}}, {{Q3}})","incorrect":true}],"uniques":true},"algorithm":{"name":"calculateOperation","template":"Cloze with drag &amp; drop","params":{"keyboard":"NUMERICAL"}}}</t>
  </si>
  <si>
    <t>¿Cuál de estas opciones tiene más objetos?
{{A1}}*
{{A2}}
{{A3}}</t>
  </si>
  <si>
    <t>Q1 = Min = 1; Max = 9; Step = 1
Q2 = Min = 1; Max = 9; Step = 1
Q3 = Min = 1; Max = 9; Step = 1
Q4 = M1-NyO-2a-3, M1-NyO-1b-1, M1-NyO-3a-3, M1-NyO-9a-2, M1-NyO-3a-3, M1-NyO-4a-1</t>
  </si>
  <si>
    <t>T1 = math.max({{Q1}}, {{Q2}}, {{Q3}})
T2 = math.min({{Q1}}, {{Q2}}, {{Q3}})
T3 = {{Q1}}+{{Q2}}+{{Q3}}-math.max({{Q1}}, {{Q2}}, {{Q3}})-math.min({{Q1}}, {{Q2}}, {{Q3}})
A1='&lt;img src=\"{{Q4}}\"&gt;'.repeat({{T1}})
A2='&lt;img src=\"{{Q4}}\"&gt;'.repeat({{T2}})
A3='&lt;img src=\"{{Q4}}\"&gt;'.repeat({{T3}})</t>
  </si>
  <si>
    <t>{
    "id": "M1-NyO-14a-E-1",
    "stimulus": "&lt;p&gt;¿En qué opción aparece la imagen más veces repetida?&lt;/p&gt;",
    "hint": "&lt;p&gt;Estos son los primeros números:&lt;/p&gt;&lt;p style=\"text-align: center\"&gt;0, 1, 2, 3, 4, 5, 6, 7, 8 y 9.&lt;/p&gt;",
    "feedback": "&lt;p&gt;Estos son los primeros números:&lt;/p&gt;&lt;p style=\"text-align: center\"&gt;0, 1, 2, 3, 4, 5, 6, 7, 8 y 9.&lt;/p&gt;",
    "seed": {
        "parameters": [
            {
                "name": "Q1",
                "label": null,
                "min": 1,
                "max": 9,
                "step": 1
            },
            {
                "name": "Q2",
                "label": null,
                "min": 1,
                "max": 9,
                "step": 1
            },
            {
                "name": "Q3",
                "label": null,
                "min": 1,
                "max": 9,
                "step": 1
            },
            {
                "name": "Q4",
                "label": null,
                "list": [
                    "M1_NyO_2a_3.svg",
                    "M1_NyO_1b_1.svg",
                    "M1_NyO_3a_3.svg",
                    "M1_NyO_9a_2.svg",
                    "M1_NyO_4a_1.svg"
                ]
            }
        ],
        "calculated": [
            {
                "name": "T1",
                "label": "{{function}}",
                "function": "math.max({{Q1}}, {{Q2}}, {{Q3}})",
                "temp": true
            },
            {
                "name": "T2",
                "label": "{{function}}",
                "function": "math.min({{Q1}}, {{Q2}}, {{Q3}})",
                "temp": true
            },
            {
                "name": "T3",
                "label": "{{function}}",
                "function": "{{Q1}}+{{Q2}}+{{Q3}}-math.max({{Q1}}, {{Q2}}, {{Q3}})-math.min({{Q1}}, {{Q2}}, {{Q3}})",
                "temp": true
            },
            {
                "name": "A1",
                "label": "&lt;div style=\"display:flex\"&gt;{{function}}&lt;/div&gt;",
                "function": "'&lt;img src=\"https://blueberry-assets.oneclick.es/{{Q4}}\" width=\"100\"&gt;'.repeat({{T1}})"
            },
            {
                "name": "A2",
                "label": "&lt;div style=\"display:flex\"&gt;{{function}}&lt;/div&gt;",
                "function": "'&lt;img src=\"https://blueberry-assets.oneclick.es/{{Q4}}\" width=\"100\"&gt;'.repeat({{T2}})",
                "incorrect": true
            },
            {
                "name": "A3",
                "label": "&lt;div style=\"display:flex\"&gt;{{function}}&lt;/div&gt;",
                "function": "'&lt;img src=\"https://blueberry-assets.oneclick.es/{{Q4}}\" width=\"100\"&gt;'.repeat({{T3}})",
                "incorrect": true
            }
        ],
        "uniques": true
    },
    "algorithm": {
        "name": "trueFalse",
        "template": "Multiple choice – standard",
        "params": {
            "countCorrect": 1,
            "countIncorrect": 2,
            "showCheckIcon":true
        }
    }
}</t>
  </si>
  <si>
    <t>¿Cuál de estas opciones tiene menos objetos?
{{A1}}*
{{A2}}
{{A3}}</t>
  </si>
  <si>
    <t>T1 = math.min({{Q1}}, {{Q2}}, {{Q3}})
T2 = math.max({{Q1}}, {{Q2}}, {{Q3}})
T3 = {{Q1}}+{{Q2}}+{{Q3}}-math.max({{Q1}}, {{Q2}}, {{Q3}})-math.min({{Q1}}, {{Q2}}, {{Q3}})
A1='&lt;img src=\"{{Q4}}\"&gt;'.repeat({{T1}})
A2='&lt;img src=\"{{Q4}}\"&gt;'.repeat({{T2}})
A3='&lt;img src=\"{{Q4}}\"&gt;'.repeat({{T3}})</t>
  </si>
  <si>
    <t>{
    "id": "M1-NyO-14a-E-2",
    "stimulus": "&lt;p&gt;¿En qué opción aparece la imagen menos veces repetida?&lt;/p&gt;",
    "hint": "&lt;p&gt;Estos son los primeros números:&lt;/p&gt;&lt;p style=\"text-align: center\"&gt;0, 1, 2, 3, 4, 5, 6, 7, 8 y 9.&lt;/p&gt;",
    "feedback": "&lt;p&gt;Estos son los primeros números:&lt;/p&gt;&lt;p style=\"text-align: center\"&gt;0, 1, 2, 3, 4, 5, 6, 7, 8 y 9.&lt;/p&gt;",
    "seed": {
        "parameters": [
            {
                "name": "Q1",
                "label": null,
                "min": 1,
                "max": 9,
                "step": 1
            },
            {
                "name": "Q2",
                "label": null,
                "min": 1,
                "max": 9,
                "step": 1
            },
            {
                "name": "Q3",
                "label": null,
                "min": 1,
                "max": 9,
                "step": 1
            },
            {
                "name": "Q4",
                "label": null,
                "list": [
                    "M1_NyO_2a_3.svg",
                    "M1_NyO_1b_1.svg",
                    "M1_NyO_3a_3.svg",
                    "M1_NyO_9a_2.svg",
                    "M1_NyO_4a_1.svg"
                ]
            }
        ],
        "calculated": [
            {
                "name": "T1",
                "label": "{{function}}",
                "function": "math.min({{Q1}}, {{Q2}}, {{Q3}})",
                "temp": true
            },
            {
                "name": "T2",
                "label": "{{function}}",
                "function": "math.max({{Q1}}, {{Q2}}, {{Q3}})",
                "temp": true
            },
            {
                "name": "T3",
                "label": "{{function}}",
                "function": "{{Q1}}+{{Q2}}+{{Q3}}-math.max({{Q1}}, {{Q2}}, {{Q3}})-math.min({{Q1}}, {{Q2}}, {{Q3}})",
                "temp": true
            },
            {
                "name": "A1",
                "label": "&lt;div style=\"display:flex\"&gt;{{function}}&lt;/div&gt;",
                "function": "'&lt;img src=\"https://blueberry-assets.oneclick.es/{{Q4}}\" width=\"100\"&gt;'.repeat({{T1}})"
            },
            {
                "name": "A2",
                "label": "&lt;div style=\"display:flex\"&gt;{{function}}&lt;/div&gt;",
                "function": "'&lt;img src=\"https://blueberry-assets.oneclick.es/{{Q4}}\" width=\"100\"&gt;'.repeat({{T2}})",
                "incorrect": true
            },
            {
                "name": "A3",
                "label": "&lt;div style=\"display:flex\"&gt;{{function}}&lt;/div&gt;",
                "function": "'&lt;img src=\"https://blueberry-assets.oneclick.es/{{Q4}}\" width=\"100\"&gt;'.repeat({{T3}})",
                "incorrect": true
            }
        ],
        "uniques": true
    },
    "algorithm": {
        "name": "trueFalse",
        "template": "Multiple choice – standard",
        "params": {
            "countCorrect": 1,
            "countIncorrect": 2,
           "showCheckIcon":true
        }
    }
}</t>
  </si>
  <si>
    <t>M1-NyO-39a</t>
  </si>
  <si>
    <t>Identifica el número mayor, el menor y el igual a uno dado  (2 cifras)</t>
  </si>
  <si>
    <t>Completa el hueco con &lt;u&gt;mayor que&lt;/u&gt; o &lt;u&gt;menor que&lt;/u&gt;.</t>
  </si>
  <si>
    <t>{{Q1}} es {{response}} {{T1}}.</t>
  </si>
  <si>
    <t>Q1 = Min = 1; Max = 40; Step = 1
Q2 = Min = 1; Max = 40; Step = 1
Q3 = List = 5, 6, 7, 8, 9
Q4 = List = 1, 2, 3, 4, 5, 6, 7, 8, 9
Q5 = List = 1, 2, 3, 4
Q6 = List = 1, 2, 3, 4, 5, 6, 7, 8, 9
Q7 = List = 1, 2, 3, 4, 5, 6, 7, 8, 9
Q8 = List = 1, 2, 3, 4
Q9 = List = 5, 6, 7, 8, 9</t>
  </si>
  <si>
    <t>T1 = {{Q1}}+{{Q2}}
Group = mayor que|menor que*</t>
  </si>
  <si>
    <t>&lt;p&gt;{{Q3}}{{Q4}} es mayor que {{Q5}}{{Q6}}&lt;/p&gt;&lt;p&gt;&lt;b&gt;{{Q3}}&lt;/b&gt;{{Q4}} &gt; &lt;b&gt;{{Q5}}&lt;/b&gt;{{Q6}}&lt;/p&gt;&lt;p&gt;{{Q7}}{{Q8}} es menor que {{Q7}}{{Q9}}&lt;/p&gt;&lt;p&gt;{{Q7}}&lt;b&gt;{{Q8}}&lt;/b&gt; &lt; {{Q7}}&lt;b&gt;{{Q9}}&lt;/b&gt;&lt;/p&gt;</t>
  </si>
  <si>
    <t>{"id":"M1-NyO-39a-I-1","stimulus":"&lt;p&gt;Completa el hueco con &lt;u&gt;mayor que&lt;/u&gt; o &lt;u&gt;menor que&lt;/u&gt;.&lt;/p&gt;","template":"&lt;p&gt;{{Q1}} es {{response}} {{T1}}.&lt;/p&gt;","hint":"&lt;p&gt;{{Q3}}{{Q4}} es mayor que {{Q5}}{{Q6}}&lt;/p&gt;&lt;p&gt;&lt;b&gt;{{Q3}}&lt;/b&gt;{{Q4}} &gt; &lt;b&gt;{{Q5}}&lt;/b&gt;{{Q6}}&lt;/p&gt;&lt;p&gt;{{Q7}}{{Q8}} es menor que {{Q7}}{{Q9}}&lt;/p&gt;&lt;p&gt;{{Q7}}&lt;b&gt;{{Q8}}&lt;/b&gt; &lt; {{Q7}}&lt;b&gt;{{Q9}}&lt;/b&gt;&lt;/p&gt;","feedback":"&lt;p&gt;{{Q3}}{{Q4}} es mayor que {{Q5}}{{Q6}}&lt;/p&gt;&lt;p&gt;&lt;b&gt;{{Q3}}&lt;/b&gt;{{Q4}} &gt; &lt;b&gt;{{Q5}}&lt;/b&gt;{{Q6}}&lt;/p&gt;&lt;p&gt;{{Q7}}{{Q8}} es menor que {{Q7}}{{Q9}}&lt;/p&gt;&lt;p&gt;{{Q7}}&lt;b&gt;{{Q8}}&lt;/b&gt; &lt; {{Q7}}&lt;b&gt;{{Q9}}&lt;/b&gt;&lt;/p&gt;","seed":{"parameters":[{"name":"Q1","label":null,"min":1,"max":40,"step":1},{"name":"Q2","label":null,"min":1,"max":40,"step":1},{"name":"Q3","label":null,"list":[5,6,7,8,9]},{"name":"Q4","label":null,"list":[1,2,3,4,5,6,7,8,9]},{"name":"Q5","label":null,"list":[1,2,3,4]},{"name":"Q6","label":null,"list":[1,2,3,4,5,6,7,8,9]},{"name":"Q7","label":null,"list":[1,2,3,4,5,6,7,8,9]},{"name":"Q8","label":null,"list":[1,2,3,4]},{"name":"Q6","label":null,"list":[5,6,7,8,9]},{"name":"Q7","label":null,"list":[1,2,3,4,5,6,7,8,9]},{"name":"Q8","label":null,"list":[1,2,3,4]},{"name":"Q9","label":null,"list":[5,6,7,8,9]}],"calculated":[{"name":"T1","label":"{{function}}","function":" {{Q1}}+{{Q2}}","group":1,"temp":true},{"name":"A1","label":"mayor que","function":"","group":1,"incorrect":true},{"name":"A2","label":"menor que","function":"","group":1,"incorrect":false}],"uniques":true},"algorithm":{"name":"groupResponses","template":"Cloze with drop down"}}</t>
  </si>
  <si>
    <t>{{T1}} es {{group}} {{Q1}}.</t>
  </si>
  <si>
    <t>T1 = {{Q1}}+{{Q2}}
Group = mayor que*|menor que</t>
  </si>
  <si>
    <t>{"id":"M1-NyO-39a-I-2","stimulus":"&lt;p&gt;Completa el hueco con &lt;u&gt;mayor que&lt;/u&gt; o &lt;u&gt;menor que&lt;/u&gt;.&lt;/p&gt;","template":"&lt;p&gt;{{T1}} es {{response}} {{Q1}}.&lt;/p&gt;","hint":"&lt;p&gt;{{Q3}}{{Q4}} es mayor que {{Q5}}{{Q6}}&lt;/p&gt;&lt;p&gt;&lt;b&gt;{{Q3}}&lt;/b&gt;{{Q4}} &gt; &lt;b&gt;{{Q5}}&lt;/b&gt;{{Q6}}&lt;/p&gt;&lt;p&gt;{{Q7}}{{Q8}} es menor que {{Q7}}{{Q9}}&lt;/p&gt;&lt;p&gt;{{Q7}}&lt;b&gt;{{Q8}}&lt;/b&gt; &lt; {{Q7}}&lt;b&gt;{{Q9}}&lt;/b&gt;&lt;/p&gt;","feedback":"&lt;p&gt;{{Q3}}{{Q4}} es mayor que {{Q5}}{{Q6}}&lt;/p&gt;&lt;p&gt;&lt;b&gt;{{Q3}}&lt;/b&gt;{{Q4}} &gt; &lt;b&gt;{{Q5}}&lt;/b&gt;{{Q6}}&lt;/p&gt;&lt;p&gt;{{Q7}}{{Q8}} es menor que {{Q7}}{{Q9}}&lt;/p&gt;&lt;p&gt;{{Q7}}&lt;b&gt;{{Q8}}&lt;/b&gt; &lt; {{Q7}}&lt;b&gt;{{Q9}}&lt;/b&gt;&lt;/p&gt;","seed":{"parameters":[{"name":"Q1","label":null,"min":1,"max":40,"step":1},{"name":"Q2","label":null,"min":1,"max":40,"step":1},{"name":"Q3","label":null,"list":[5,6,7,8,9]},{"name":"Q4","label":null,"list":[1,2,3,4,5,6,7,8,9]},{"name":"Q5","label":null,"list":[1,2,3,4]},{"name":"Q6","label":null,"list":[1,2,3,4,5,6,7,8,9]},{"name":"Q7","label":null,"list":[1,2,3,4,5,6,7,8,9]},{"name":"Q8","label":null,"list":[1,2,3,4]},{"name":"Q6","label":null,"list":[5,6,7,8,9]},{"name":"Q7","label":null,"list":[1,2,3,4,5,6,7,8,9]},{"name":"Q8","label":null,"list":[1,2,3,4]},{"name":"Q9","label":null,"list":[5,6,7,8,9]}],"calculated":[{"name":"T1","label":"{{function}}","function":" {{Q1}}+{{Q2}}","group":1,"temp":true},{"name":"A1","label":"mayor que","function":"","group":1,"incorrect":false},{"name":"A2","label":"menor que","function":"","group":1,"incorrect":true}],"uniques":true},"algorithm":{"name":"groupResponses","template":"Cloze with drop down"}}</t>
  </si>
  <si>
    <t>&lt;p&gt;¿Cuántos lápices tiene la persona con más lápices?&lt;/p&gt;&lt;p&gt;Estos son los lápices de {{Q10}}:&lt;/p&gt;&lt;div style=\"display:flex\"&gt;{{T1}}&lt;/div&gt;&lt;p&gt;Estos son los lápices de {{Q11}}:&lt;/p&gt;&lt;div style=\"display:flex\"&gt;{{T2}}&lt;/div&gt;</t>
  </si>
  <si>
    <t>Tiene {{A1}} lápices.</t>
  </si>
  <si>
    <t>Q1 = List = 3, 4, 5, 6, 7, 8
Q2 = List = 3, 4, 5, 6, 7, 8
Q3 = List = 5, 6, 7, 8, 9
Q4 = List = 1, 2, 3, 4, 5, 6, 7, 8, 9
Q5 = List = 1, 2, 3, 4
Q6 = List = 1, 2, 3, 4, 5, 6, 7, 8, 9
Q7 = List = 1, 2, 3, 4, 5, 6, 7, 8, 9
Q8 = List = 1, 2, 3, 4
Q9 = List = 5, 6, 7, 8, 9
Q10 = List = Pablo, Alberto, Lucía, Mar
Q11 = List = Pablo, Alberto, Lucía, Mar</t>
  </si>
  <si>
    <t>T1='&lt;img src=\"M1-NyO-39a-1\"&gt;'.repeat({{Q1}})
T2='&lt;img src=\"M1-NyO-39a-1\"&gt;'.repeat({{Q2}})
A1 = math.max({{Q1}}, {{Q2}})*4</t>
  </si>
  <si>
    <t>{"id":"M1-NyO-39a-E-1","stimulus":"&lt;p&gt;¿Cuántos lápices tiene la persona con más lápices?&lt;/p&gt;&lt;p&gt;Estos son los lápices de {{Q10}}:&lt;/p&gt;&lt;div style=\"display:flex;justify-content:center\"&gt;{{T1}}&lt;/div&gt;&lt;p&gt;Estos son los lápices de {{Q11}}:&lt;/p&gt;&lt;div style=\"display:flex;justify-content:center\"&gt;{{T2}}&lt;/div&gt;","feedback":"&lt;p&gt;{{Q3}}{{Q4}} es mayor que {{Q5}}{{Q6}}&lt;/p&gt;&lt;p&gt;&lt;b&gt;{{Q3}}&lt;/b&gt;{{Q4}} &gt; &lt;b&gt;{{Q5}}&lt;/b&gt;{{Q6}}&lt;/p&gt;&lt;p&gt;{{Q7}}{{Q8}} es menor que {{Q7}}{{Q9}}&lt;/p&gt;&lt;p&gt;{{Q7}}&lt;b&gt;{{Q8}}&lt;/b&gt; &lt; {{Q7}}&lt;b&gt;{{Q9}}&lt;/b&gt;&lt;/p&gt;","hint":"&lt;p&gt;{{Q3}}{{Q4}} es mayor que {{Q5}}{{Q6}}&lt;/p&gt;&lt;p&gt;&lt;b&gt;{{Q3}}&lt;/b&gt;{{Q4}} &gt; &lt;b&gt;{{Q5}}&lt;/b&gt;{{Q6}}&lt;/p&gt;&lt;p&gt;{{Q7}}{{Q8}} es menor que {{Q7}}{{Q9}}&lt;/p&gt;&lt;p&gt;{{Q7}}&lt;b&gt;{{Q8}}&lt;/b&gt; &lt; {{Q7}}&lt;b&gt;{{Q9}}&lt;/b&gt;&lt;/p&gt;","template":"&lt;p&gt;Tiene {{response}} lápices.&lt;/p&gt;","seed":{"parameters":[{"name":"Q1","label":null,"list":[3,4,5,6,7,8]},{"name":"Q2","label":null,"list":[3,4,5,6,7,8]},{"name":"Q3","label":null,"list":[5,6,7,8,9]},{"name":"Q4","label":null,"list":[1,2,3,4,5,6,7,8,9]},{"name":"Q5","label":null,"list":[1,2,3,4]},{"name":"Q6","label":null,"list":[1,2,3,4,5,6,7,8,9]},{"name":"Q7","label":null,"list":[1,2,3,4,5,6,7,8,9]},{"name":"Q8","label":null,"list":[1,2,3,4]},{"name":"Q9","label":null,"list":[5,6,7,8,9]},{"name":"Q10","label":null,"list":["Pablo","Alberto","Lucía","Mar"]},{"name":"Q11","label":null,"list":["Pablo","Alberto","Lucía","Mar"]}],"calculated":[{"name":"T1","label":"{{function}}","function":"'&lt;img src=\"https://blueberry-assets.oneclick.es/M1_NyO_39a_1.svg\" width=\"100\"&gt;'.repeat({{Q1}})","temp":true},{"name":"T2","label":"{{function}}","function":"'&lt;img src=\"https://blueberry-assets.oneclick.es/M1_NyO_39a_1.svg\" width=\"100\"&gt;'.repeat({{Q2}})","temp":true},{"name":"A1","label":"{{function}}","function":"math.max({{Q1}}, {{Q2}})*4"}],"uniques":true},"algorithm":{"name":"calculateOperation","params":{"method":"equivLiteral","keyboard":"NUMERICAL"}}}</t>
  </si>
  <si>
    <t>&lt;p&gt;¿Cuántas piezas tiene la persona con más piezas?&lt;/p&gt;&lt;p&gt;Estas son las piezas de {{Q10}}:&lt;/p&gt;&lt;div style=\"display:flex\"&gt;{{T1}}&lt;/div&gt;&lt;p&gt;Estas son las piezas de {{Q11}}:&lt;/p&gt;&lt;div style=\"display:flex\"&gt;{{T2}}&lt;/div&gt;</t>
  </si>
  <si>
    <t>Tiene {{A1}} piezas.</t>
  </si>
  <si>
    <t>Q1 = List = 2, 3, 4, 5, 6, 7, 8
Q2 = List = 2, 3, 4, 5, 6, 7, 8
Q3 = List = 5, 6, 7, 8, 9
Q4 = List = 1, 2, 3, 4, 5, 6, 7, 8, 9
Q5 = List = 1, 2, 3, 4
Q6 = List = 1, 2, 3, 4, 5, 6, 7, 8, 9
Q7 = List = 1, 2, 3, 4, 5, 6, 7, 8, 9
Q8 = List = 1, 2, 3, 4
Q9 = List = 5, 6, 7, 8, 9
Q10 = List = Adrián, Bruno, Camila, Dora
Q11 = List = Adrián, Bruno, Camila, Dora</t>
  </si>
  <si>
    <t>T1='&lt;img src=\"M1-NyO-39a-2\"&gt;'.repeat({{Q1}})
T2='&lt;img src=\"M1-NyO-39a-2\"&gt;'.repeat({{Q2}})
A1 = math.max({{Q1}}, {{Q2}})*5</t>
  </si>
  <si>
    <t>{"id":"M1-NyO-39a-E-2","stimulus":"&lt;p&gt;¿Cuántas piezas tiene la persona con más piezas?&lt;/p&gt;&lt;p&gt;Estas son las piezas de {{Q10}}:&lt;/p&gt;&lt;div style=\"display:flex;justify-content:center\"&gt;{{T1}}&lt;/div&gt;&lt;p&gt;Estas son las piezas de {{Q11}}:&lt;/p&gt;&lt;div style=\"display:flex;justify-content:center\"&gt;{{T2}}&lt;/div&gt;","feedback":"&lt;p&gt;{{Q3}}{{Q4}} es mayor que {{Q5}}{{Q6}}&lt;/p&gt;&lt;p&gt;&lt;b&gt;{{Q3}}&lt;/b&gt;{{Q4}} &gt; &lt;b&gt;{{Q5}}&lt;/b&gt;{{Q6}}&lt;/p&gt;&lt;p&gt;{{Q7}}{{Q8}} es menor que {{Q7}}{{Q9}}&lt;/p&gt;&lt;p&gt;{{Q7}}&lt;b&gt;{{Q8}}&lt;/b&gt; &lt; {{Q7}}&lt;b&gt;{{Q9}}&lt;/b&gt;&lt;/p&gt;","hint":"&lt;p&gt;{{Q3}}{{Q4}} es mayor que {{Q5}}{{Q6}}&lt;/p&gt;&lt;p&gt;&lt;b&gt;{{Q3}}&lt;/b&gt;{{Q4}} &gt; &lt;b&gt;{{Q5}}&lt;/b&gt;{{Q6}}&lt;/p&gt;&lt;p&gt;{{Q7}}{{Q8}} es menor que {{Q7}}{{Q9}}&lt;/p&gt;&lt;p&gt;{{Q7}}&lt;b&gt;{{Q8}}&lt;/b&gt; &lt; {{Q7}}&lt;b&gt;{{Q9}}&lt;/b&gt;&lt;/p&gt;","template":"&lt;p&gt;La persona con más piezas tiene {{response}} piezas.&lt;/p&gt;","seed":{"parameters":[{"name":"Q1","label":null,"list":[2,3,4,5,6,7,8]},{"name":"Q2","label":null,"list":[2,3,4,5,6,7,8]},{"name":"Q3","label":null,"list":[5,6,7,8,9]},{"name":"Q4","label":null,"list":[1,2,3,4,5,6,7,8,9]},{"name":"Q5","label":null,"list":[1,2,3,4]},{"name":"Q6","label":null,"list":[1,2,3,4,5,6,7,8,9]},{"name":"Q7","label":null,"list":[1,2,3,4,5,6,7,8,9]},{"name":"Q8","label":null,"list":[1,2,3,4]},{"name":"Q9","label":null,"list":[5,6,7,8,9]},{"name":"Q10","label":null,"list":["Adrián","Bruno","Camila","Dora"]},{"name":"Q11","label":null,"list":["Adrián","Bruno","Camila","Dora"]}],"calculated":[{"name":"T1","label":"{{function}}","function":"'&lt;img src=\"https://blueberry-assets.oneclick.es/M1_NyO_39a_2.svg\" width=\"100\"&gt;'.repeat({{Q1}})","temp":true},{"name":"T2","label":"{{function}}","function":"'&lt;img src=\"https://blueberry-assets.oneclick.es/M1_NyO_39a_2.svg\" width=\"100\"&gt;'.repeat({{Q2}})","temp":true},{"name":"A1","label":"{{function}}","function":"math.max({{Q1}},{{Q2}})*5"}],"uniques":true},"algorithm":{"name":"calculateOperation","params":{"method":"equivLiteral","keyboard":"NUMERICAL"}}}</t>
  </si>
  <si>
    <t>&lt;p&gt;¿Cuántas monedas tiene la persona con menos monedas?&lt;/p&gt;&lt;p&gt;Estas son las monedas de {{Q10}}:&lt;/p&gt;&lt;div style=\"display:flex\"&gt;{{T1}}&lt;/div&gt;&lt;p&gt;Estas son las monedas de {{Q11}}:&lt;/p&gt;&lt;div style=\"display:flex\"&gt;{{T2}}&lt;/div&gt;</t>
  </si>
  <si>
    <t>Tiene {{A1}} monedas.</t>
  </si>
  <si>
    <t>Q1 = List = 3, 4, 5, 6, 7, 8
Q2 = List = 3, 4, 5, 6, 7, 8
Q3 = List = 5, 6, 7, 8, 9
Q4 = List = 1, 2, 3, 4, 5, 6, 7, 8, 9
Q5 = List = 1, 2, 3, 4
Q6 = List = 1, 2, 3, 4, 5, 6, 7, 8, 9
Q7 = List = 1, 2, 3, 4, 5, 6, 7, 8, 9
Q8 = List = 1, 2, 3, 4
Q9 = List = 5, 6, 7, 8, 9
Q10 = List = Elena, Ernesto, Eva, Emilio
Q11 = List = Elena, Ernesto, Eva, Emilio</t>
  </si>
  <si>
    <t>T1='&lt;img src=\"M1-NyO-39a-2\"&gt;'.repeat({{Q1}})
T2='&lt;img src=\"M1-NyO-39a-2\"&gt;'.repeat({{Q2}})
A1 = math.min({{Q1}}, {{Q2}})*4</t>
  </si>
  <si>
    <t>{"id":"M1-NyO-39a-E-3","stimulus":"&lt;p&gt;¿Cuántas monedas tiene la persona con menos monedas?&lt;/p&gt;&lt;p&gt;Estas son las monedas de {{Q10}}:&lt;/p&gt;&lt;div style=\"display:flex;justify-content:center\"&gt;{{T1}}&lt;/div&gt;&lt;p&gt;Estas son las monedas de {{Q11}}:&lt;/p&gt;&lt;div style=\"display:flex;justify-content:center\"&gt;{{T2}}&lt;/div&gt;","feedback":"&lt;p&gt;{{Q3}}{{Q4}} es mayor que {{Q5}}{{Q6}}&lt;/p&gt;&lt;p&gt;&lt;b&gt;{{Q3}}&lt;/b&gt;{{Q4}} &gt; &lt;b&gt;{{Q5}}&lt;/b&gt;{{Q6}}&lt;/p&gt;&lt;p&gt;{{Q7}}{{Q8}} es menor que {{Q7}}{{Q9}}&lt;/p&gt;&lt;p&gt;{{Q7}}&lt;b&gt;{{Q8}}&lt;/b&gt; &lt; {{Q7}}&lt;b&gt;{{Q9}}&lt;/b&gt;&lt;/p&gt;","hint":"&lt;p&gt;{{Q3}}{{Q4}} es mayor que {{Q5}}{{Q6}}&lt;/p&gt;&lt;p&gt;&lt;b&gt;{{Q3}}&lt;/b&gt;{{Q4}} &gt; &lt;b&gt;{{Q5}}&lt;/b&gt;{{Q6}}&lt;/p&gt;&lt;p&gt;{{Q7}}{{Q8}} es menor que {{Q7}}{{Q9}}&lt;/p&gt;&lt;p&gt;{{Q7}}&lt;b&gt;{{Q8}}&lt;/b&gt; &lt; {{Q7}}&lt;b&gt;{{Q9}}&lt;/b&gt;&lt;/p&gt;","template":"&lt;p&gt;Tiene {{response}} monedas.&lt;/p&gt;","seed":{"parameters":[{"name":"Q1","label":null,"list":[3,4,5,6,7,8]},{"name":"Q2","label":null,"list":[3,4,5,6,7,8]},{"name":"Q3","label":null,"list":[5,6,7,8,9]},{"name":"Q4","label":null,"list":[1,2,3,4,5,6,7,8,9]},{"name":"Q5","label":null,"list":[1,2,3,4]},{"name":"Q6","label":null,"list":[1,2,3,4,5,6,7,8,9]},{"name":"Q7","label":null,"list":[1,2,3,4,5,6,7,8,9]},{"name":"Q8","label":null,"list":[1,2,3,4]},{"name":"Q9","label":null,"list":[5,6,7,8,9]},{"name":"Q10","label":null,"list":["Elena","Ernesto","Eva","Emilio"]},{"name":"Q11","label":null,"list":["Elena","Ernesto","Eva","Emilio"]}],"calculated":[{"name":"T1","label":"{{function}}","function":"'&lt;img src=\"https://blueberry-assets.oneclick.es/M1_NyO_39a_3.svg\" width=\"100\"&gt;'.repeat({{Q1}})","temp":true},{"name":"T2","label":"{{function}}","function":"'&lt;img src=\"https://blueberry-assets.oneclick.es/M1_NyO_39a_3.svg\" width=\"100\"&gt;'.repeat({{Q2}})","temp":true},{"name":"A1","label":"{{function}}","function":"math.min({{Q1}},{{Q2}})*4"}],"uniques":true},"algorithm":{"name":"calculateOperation","params":{"method":"equivLiteral","keyboard":"NUMERICAL"}}}</t>
  </si>
  <si>
    <t>&lt;p&gt;¿Cuántos dados tiene la persona con menos dados?&lt;/p&gt;&lt;p&gt;Estos son los dados de {{Q10}}:&lt;/p&gt;&lt;div style=\"display:flex\"&gt;{{T1}}&lt;/div&gt;&lt;p&gt;Estos son los dados de {{Q11}}:&lt;/p&gt;&lt;div style=\"display:flex\"&gt;{{T2}}&lt;/div&gt;</t>
  </si>
  <si>
    <t>Tiene {{A1}} dados.</t>
  </si>
  <si>
    <t>Q1 = List = 2, 3, 4, 5, 6, 7, 8
Q2 = List = 2, 3, 4, 5, 6, 7, 8
Q3 = List = 5, 6, 7, 8, 9
Q4 = List = 1, 2, 3, 4, 5, 6, 7, 8, 9
Q5 = List = 1, 2, 3, 4
Q6 = List = 1, 2, 3, 4, 5, 6, 7, 8, 9
Q7 = List = 1, 2, 3, 4, 5, 6, 7, 8, 9
Q8 = List = 1, 2, 3, 4
Q9 = List = 5, 6, 7, 8, 9
Q10 = List = Carlos, Luis, Erica, Isabel
Q11 = List = Carlos, Luis, Erica, Isabel</t>
  </si>
  <si>
    <t>T1='&lt;img src=\"M1-NyO-39a-2\"&gt;'.repeat({{Q1}})
T2='&lt;img src=\"M1-NyO-39a-2\"&gt;'.repeat({{Q2}})
A1 = math.min({{Q1}}, {{Q2}})*6</t>
  </si>
  <si>
    <t>{"id":"M1-NyO-39a-E-4","stimulus":"&lt;p&gt;¿Cuántos dados tiene la persona con menos dados?&lt;/p&gt;&lt;p&gt;Estos son los dados de {{Q10}}:&lt;/p&gt;&lt;div style=\"display:flex;justify-content:center\"&gt;{{T1}}&lt;/div&gt;&lt;p&gt;Estos son los dados de {{Q11}}:&lt;/p&gt;&lt;div style=\"display:flex;justify-content:center\"&gt;{{T2}}&lt;/div&gt;","feedback":"&lt;p&gt;{{Q3}}{{Q4}} es mayor que {{Q5}}{{Q6}}&lt;/p&gt;&lt;p&gt;&lt;b&gt;{{Q3}}&lt;/b&gt;{{Q4}} &gt; &lt;b&gt;{{Q5}}&lt;/b&gt;{{Q6}}&lt;/p&gt;&lt;p&gt;{{Q7}}{{Q8}} es menor que {{Q7}}{{Q9}}&lt;/p&gt;&lt;p&gt;{{Q7}}&lt;b&gt;{{Q8}}&lt;/b&gt; &lt; {{Q7}}&lt;b&gt;{{Q9}}&lt;/b&gt;&lt;/p&gt;","hint":"&lt;p&gt;{{Q3}}{{Q4}} es mayor que {{Q5}}{{Q6}}&lt;/p&gt;&lt;p&gt;&lt;b&gt;{{Q3}}&lt;/b&gt;{{Q4}} &gt; &lt;b&gt;{{Q5}}&lt;/b&gt;{{Q6}}&lt;/p&gt;&lt;p&gt;{{Q7}}{{Q8}} es menor que {{Q7}}{{Q9}}&lt;/p&gt;&lt;p&gt;{{Q7}}&lt;b&gt;{{Q8}}&lt;/b&gt; &lt; {{Q7}}&lt;b&gt;{{Q9}}&lt;/b&gt;&lt;/p&gt;","template":"&lt;p&gt;Tiene {{response}} dados.&lt;/p&gt;","seed":{"parameters":[{"name":"Q1","label":null,"list":[2,3,4,5,6,7,8]},{"name":"Q2","label":null,"list":[2,3,4,5,6,7,8]},{"name":"Q3","label":null,"list":[5,6,7,8,9]},{"name":"Q4","label":null,"list":[1,2,3,4,5,6,7,8,9]},{"name":"Q5","label":null,"list":[1,2,3,4]},{"name":"Q6","label":null,"list":[1,2,3,4,5,6,7,8,9]},{"name":"Q7","label":null,"list":[1,2,3,4,5,6,7,8,9]},{"name":"Q8","label":null,"list":[1,2,3,4]},{"name":"Q9","label":null,"list":[5,6,7,8,9]},{"name":"Q10","label":null,"list":["Carlos","Luis","Erica","Isabel"]},{"name":"Q11","label":null,"list":["Carlos","Luis","Erica","Isabel"]}],"calculated":[{"name":"T1","label":"{{function}}","function":"'&lt;img src=\"https://blueberry-assets.oneclick.es/M1_NyO_39a_4.svg\" width=\"110\"&gt;'.repeat({{Q1}})","temp":true},{"name":"T2","label":"{{function}}","function":"'&lt;img src=\"https://blueberry-assets.oneclick.es/M1_NyO_39a_4.svg\" width=\"110\"&gt;'.repeat({{Q2}})","temp":true},{"name":"A1","label":"{{function}}","function":"math.max({{Q1}},{{Q2}})*6"}],"uniques":true},"algorithm":{"name":"calculateOperation","params":{"method":"equivLiteral","keyboard":"NUMERICAL"}}}</t>
  </si>
  <si>
    <t>M1-NyO-15a</t>
  </si>
  <si>
    <t>Realiza sumas con apoyo gráfico (una cifra, dos sumandos, horizontal)</t>
  </si>
  <si>
    <t>&lt;p&gt;¿Cuántas frutas hay?&lt;/p&gt;&lt;div style=\"display:flex\"&gt;{{T1}}&lt;/div&gt;&lt;div style=\"display:flex\"&gt;{{T2}}&lt;/div&gt;</t>
  </si>
  <si>
    <t>Hay {{group1}} frutas.</t>
  </si>
  <si>
    <t>Q1 = List = 1, 2, 3, 4, 5, 6, 7, 8
Q2 = List = 1, 2, 3, 4, 5, 6, 7, 8</t>
  </si>
  <si>
    <t>T1='&lt;img src=\"M1-NyO-18a-4\"&gt;'.repeat({{Q1}})
T2='&lt;img src=\"M1-NyO-35a-2\"&gt;'.repeat({{Q2}})
T3={{Q1}}+{{Q2}}
T4={{Q1}}+{{Q2}}+1
T5={{Q1}}+{{Q2}}-1
group1= {{T3}}*|{{T4}}|{{T5}}</t>
  </si>
  <si>
    <t>Cuenta cuántas fresas y plátanos hay y suma las cantidades.</t>
  </si>
  <si>
    <t>{"id":"M1-NyO-15a-I-1","stimulus":"&lt;p&gt;¿Cuántas frutas hay?&lt;/p&gt;&lt;div style=\"display:flex;justify-content:center\"&gt;{{T1}}&lt;/div&gt;&lt;div style=\"display:flex;justify-content:center\"&gt;{{T2}}&lt;/div&gt;","template":"&lt;p&gt;Hay {{response}} frutas.&lt;/p&gt;","hint":"&lt;p&gt;Cuenta cuántas fresas y plátanos hay y suma las cantidades.&lt;/p&gt;","feedback":"&lt;p&gt;Cuenta cuántas fresas y plátanos hay y suma las cantidades.&lt;/p&gt;","seed":{"parameters":[{"name":"Q1","label":null,"list":[1,2,3,4,5,6,7,8]},{"name":"Q2","label":null,"list":[1,2,3,4,5,6,7,8]}],"calculated":[{"name":"T1","label":"{{function}}","function":"'&lt;img src=\"https://blueberry-assets.oneclick.es/M1_NyO_18a_4.svg\" width=\"100\"&gt;'.repeat({{Q1}})","group":1,"temp":true},{"name":"T2","label":"{{function}}","function":"'&lt;img src=\"https://blueberry-assets.oneclick.es/M1_NyO_35a_2.svg\" width=\"100\"&gt;'.repeat({{Q2}})","group":1,"temp":true},{"name":"A1","label":"{{function}}","function":"{{Q1}}+{{Q2}}","group":1},{"name":"A2","label":"{{function}}","function":"{{Q1}}+{{Q2}}+1","group":1,"incorrect":true},{"name":"A3","label":"{{function}}","function":"{{Q1}}+{{Q2}}-1","group":1,"incorrect":true}],"uniques":true},"algorithm":{"name":"groupResponses","template":"Cloze with drop down"}}</t>
  </si>
  <si>
    <t>&lt;p&gt;¿Cuántos botones hay?&lt;/p&gt;&lt;div style=\"display:flex\"&gt;{{T1}}&lt;/div&gt;&lt;div style=\"display:flex\"&gt;{{T2}}&lt;/div&gt;</t>
  </si>
  <si>
    <t>Hay {{group1}} botones.</t>
  </si>
  <si>
    <t>Q1 = List = 1, 2, 3, 4, 5, 6, 7, 8
Q2 = List = 1, 2, 3, 4, 5, 6, 7, 8</t>
  </si>
  <si>
    <t>T1='&lt;img src=\"M1-NyO-15a-1\"&gt;'.repeat({{Q1}})
T2='&lt;img src=\"M1-NyO-15a-2\"&gt;'.repeat({{Q2}})
T3={{Q1}}+{{Q2}}
T4={{Q1}}+{{Q2}}+1
T5={{Q1}}+{{Q2}}-1
group1= {{T3}}*|{{T4}}|{{T5}}</t>
  </si>
  <si>
    <t>Cuenta cuántos botones rojos y verdes hay y suma las cantidades.</t>
  </si>
  <si>
    <t>{"id":"M1-NyO-15a-I-2","stimulus":"&lt;p&gt;¿Cuántos botones hay?&lt;/p&gt;&lt;div style=\"display:flex;justify-content:center\"&gt;{{T1}}&lt;/div&gt;&lt;div style=\"display:flex;justify-content:center\"&gt;{{T2}}&lt;/div&gt;","template":"&lt;p&gt;Hay {{response}} botones.&lt;/p&gt;","hint":"&lt;p&gt;Cuenta cuántos botones rojos y verdes hay y suma las cantidades.&lt;/p&gt;","feedback":"&lt;p&gt;Cuenta cuántos botones rojos y verdes hay y suma las cantidades.&lt;/p&gt;","seed":{"parameters":[{"name":"Q1","label":null,"list":[1,2,3,4,5,6,7,8]},{"name":"Q2","label":null,"list":[1,2,3,4,5,6,7,8]}],"calculated":[{"name":"T1","label":"{{function}}","function":"'&lt;img src=\"https://blueberry-assets.oneclick.es/M1_NyO_15a_1.svg\" width=\"90\"&gt;'.repeat({{Q1}})","group":1,"temp":true},{"name":"T2","label":"{{function}}","function":"'&lt;img src=\"https://blueberry-assets.oneclick.es/M1_NyO_15a_2.svg\" width=\"90\"&gt;'.repeat({{Q2}})","group":1,"temp":true},{"name":"A1","label":"{{function}}","function":"{{Q1}}+{{Q2}}","group":1},{"name":"A2","label":"{{function}}","function":"{{Q1}}+{{Q2}}+1","group":1,"incorrect":true},{"name":"A3","label":"{{function}}","function":"{{Q1}}+{{Q2}}-1","group":1,"incorrect":true}],"uniques":true},"algorithm":{"name":"groupResponses","template":"Cloze with drop down"}}</t>
  </si>
  <si>
    <t>&lt;p&gt;¿Cuántas pelotas hay?&lt;/p&gt;&lt;div style=\"display:flex\"&gt;{{T1}}&lt;/div&gt;&lt;div style=\"display:flex\"&gt;{{T2}}&lt;/div&gt;</t>
  </si>
  <si>
    <t>Hay {{group1}} pelotas.</t>
  </si>
  <si>
    <t>T1='&lt;img src=\"M1-NyO-1b-1\"&gt;'.repeat({{Q1}})
T2='&lt;img src=\"M1-NyO-15a-3\"&gt;'.repeat({{Q2}})
T3={{Q1}}+{{Q2}}
T4={{Q1}}+{{Q2}}+1
T5={{Q1}}+{{Q2}}-1
A1= {{T3}}*
A2= {{T4}}
A3= {{T5}}</t>
  </si>
  <si>
    <t>Cuenta cuántas pelotas de tenis y de baloncesto hay y suma las cantidades.</t>
  </si>
  <si>
    <t>{"id":"M1-NyO-15a-I-3","stimulus":"&lt;p&gt;¿Cuántas pelotas hay?&lt;/p&gt;&lt;div style=\"display:flex;justify-content:center\"&gt;{{T1}}&lt;/div&gt;&lt;div style=\"display:flex;justify-content:center\"&gt;{{T2}}&lt;/div&gt;","template":"&lt;p&gt;Hay {{response}} pelotas.&lt;/p&gt;","hint":"&lt;p&gt;Cuenta cuántas pelotas de tenis y de baloncesto hay y suma las cantidades.&lt;/p&gt;","feedback":"&lt;p&gt;Cuenta cuántas pelotas de tenis y de baloncesto hay y suma las cantidades.&lt;/p&gt;","seed":{"parameters":[{"name":"Q1","label":null,"list":[1,2,3,4,5,6,7,8]},{"name":"Q2","label":null,"list":[1,2,3,4,5,6,7,8]}],"calculated":[{"name":"T1","label":"{{function}}","function":"'&lt;img src=\"https://blueberry-assets.oneclick.es/M1_NyO_1b_1.svg\" width=\"100\"&gt;'.repeat({{Q1}})","group":1,"temp":true},{"name":"T2","label":"{{function}}","function":"'&lt;img src=\"https://blueberry-assets.oneclick.es/M1_NyO_15a_3.svg\" width=\"100\"&gt;'.repeat({{Q2}})","group":1,"temp":true},{"name":"A1","label":"{{function}}","function":"{{Q1}}+{{Q2}}","group":1},{"name":"A2","label":"{{function}}","function":"{{Q1}}+{{Q2}}+1","group":1,"incorrect":true},{"name":"A3","label":"{{function}}","function":"{{Q1}}+{{Q2}}-1","group":1,"incorrect":true}],"uniques":true},"algorithm":{"name":"groupResponses","template":"Cloze with drop down"}}</t>
  </si>
  <si>
    <t>Haz clic en las frutas para sumar {{RESULT}}.</t>
  </si>
  <si>
    <t>COUNTING</t>
  </si>
  <si>
    <t>Q1=Min=1;Max=9;Step=1
Q2=Min=1;Max=9;Step=1</t>
  </si>
  <si>
    <t>Cuenta cuántas fresas y plátanos hay.</t>
  </si>
  <si>
    <t>Suma las frutas de una en una hasta obtener {{A1}}.</t>
  </si>
  <si>
    <t>{"id":"M1-NyO-15a-E-1","stimulus":"&lt;p&gt;Haz clic en las frutas para sumar {{RESULT}}.&lt;/p&gt;","feedback":"&lt;p&gt;Suma las frutas de una en una hasta obtener {{RESULT}}.&lt;/p&gt;","hint":"&lt;p&gt;Cuenta cuántas fresas y plátanos hay.&lt;/p&gt;","seed":{"parameters":[{"name":"Q1","label":null,"img":"https://blueberry-assets.oneclick.es/M1_NyO_18a_4.svg","min":1,"max":9,"step":1},{"name":"Q2","label":null,"img":"https://blueberry-assets.oneclick.es/M1_NyO_35a_2.svg","min":1,"max":9,"step":1}],"uniques":false},"algorithm":{"name":"counting","params":{"operation":"add"}}}</t>
  </si>
  <si>
    <t>Haz clic en los botones para sumar {{RESULT}}.</t>
  </si>
  <si>
    <t>Cuenta cuántos botones rojos y verdes hay.</t>
  </si>
  <si>
    <t>Suma los botones de uno en uno hasta obtener {{A1}}.</t>
  </si>
  <si>
    <t>{"id":"M1-NyO-15a-E-2","stimulus":"&lt;p&gt;Haz clic en los botones para sumar {{RESULT}}.&lt;/p&gt;","feedback":"&lt;p&gt;Suma los botones de uno en uno hasta obtener {{RESULT}}.&lt;/p&gt;","hint":"&lt;p&gt;Cuenta cuántos botones rojos y verdes hay.&lt;/p&gt;","seed":{"parameters":[{"name":"Q1","label":null,"img":"https://blueberry-assets.oneclick.es/M1_NyO_15a_1.svg","min":1,"max":9,"step":1},{"name":"Q2","label":null,"img":"https://blueberry-assets.oneclick.es/M1_NyO_15a_2.svg","min":1,"max":9,"step":1}],"uniques":false},"algorithm":{"name":"counting","params":{"operation":"add"}}}</t>
  </si>
  <si>
    <t>Haz clic en las pelotas para sumar {{RESULT}}.</t>
  </si>
  <si>
    <t>Cuenta cuántas pelotas de tenis y de baloncesto hay.</t>
  </si>
  <si>
    <t>Suma las pelotas de una en una hasta obtener {{A1}}.</t>
  </si>
  <si>
    <t>{"id":"M1-NyO-15a-E-3","stimulus":"&lt;p&gt;Haz clic en las pelotas para sumar {{RESULT}}.&lt;/p&gt;","feedback":"&lt;p&gt;Suma las pelotas de una en una hasta obtener {{RESULT}}.&lt;/p&gt;","hint":"&lt;p&gt;Cuenta cuántas pelotas de tenis y de baloncesto hay.&lt;/p&gt;","seed":{"parameters":[{"name":"Q1","label":null,"img":"https://blueberry-assets.oneclick.es/M1_NyO_1b_1.svg","min":1,"max":9,"step":1},{"name":"Q2","label":null,"img":"https://blueberry-assets.oneclick.es/M1_NyO_15a_3.svg","min":1,"max":9,"step":1}],"uniques":false},"algorithm":{"name":"counting","params":{"operation":"add"}}}</t>
  </si>
  <si>
    <t>M1-NyO-15b</t>
  </si>
  <si>
    <t>Realiza sumas sin apoyo gráfico (una cifra, dos sumandos, horizontal)</t>
  </si>
  <si>
    <t>¿Cuál es el resultado de esta suma?
{{Q1}} + {{Q2}} = {{A1}}</t>
  </si>
  <si>
    <t>Q1-Q4=Min=0; Max=9; Step=1</t>
  </si>
  <si>
    <t xml:space="preserve">A1={{Q1}}+{{Q2}}
A2={{Q1}}+{{Q3}}
A3={{Q1}}+{{Q4}}
</t>
  </si>
  <si>
    <t>{{Q1}} más {{Q2}} es igual a...</t>
  </si>
  <si>
    <t>{{Q1}} más {{Q2}} es igual a {{A1}}.</t>
  </si>
  <si>
    <t>{"id":"M1-NyO-15b-I-1","stimulus":"&lt;p&gt;¿Cuál es el resultado de esta suma?&lt;/p&gt;","feedback":"&lt;p&gt;{{Q1}} más {{Q2}} es igual a {{A1}}.&lt;/p&gt;","hint":"&lt;p&gt;{{Q1}} más {{Q2}} es igual a...&lt;/p&gt;","template":"&lt;p style=\"text-align: center\"&gt;{{Q1}} + {{Q2}} = {{response}}&lt;/p&gt;","seed":{"parameters":[{"name":"Q1","label":null,"list":[0,1,2,3,4,5]},{"name":"Q2","label":null,"list":[0,1,2,3,4,5]},{"name":"Q3","label":null,"list":[0,1,2,3,4,5,6,7,8,9]},{"name":"Q4","label":null,"list":[0,1,2,3,4,5,6,7,8,9]}],"calculated":[{"name":"A1","label":"{{function}}","function":"{{Q1}}+{{Q2}}"},{"name":"A2","label":"{{function}}","function":"{{Q1}}+{{Q3}}","incorrect":true},{"name":"A3","label":"{{function}}","function":"{{Q1}}+{{Q4}}","incorrect":true}],"uniques":true},"algorithm":{"name":"calculateOperation","template":"Cloze with drag &amp; drop","params":{"keyboard":"NUMERICAL"}}}</t>
  </si>
  <si>
    <t>Calcula esta suma.</t>
  </si>
  <si>
    <t>{{Q1}} + {{Q2}} = {{A1}}</t>
  </si>
  <si>
    <t>Q1-Q2=Min=0; Max=5; Step=1</t>
  </si>
  <si>
    <t>A1={{Q1}}+{{Q2}}</t>
  </si>
  <si>
    <t>{"id":"M1-NyO-15b-E-1","stimulus":"&lt;p&gt;Calcula esta suma.&lt;/p&gt;","feedback":"&lt;p&gt;{{Q1}} más {{Q2}} es igual a {{A1}}.&lt;/p&gt;","hint":"&lt;p&gt;{{Q1}} más {{Q2}} es igual a...&lt;/p&gt;","template":"&lt;p style=\"text-align: center\"&gt;{{Q1}} + {{Q2}} = {{response}}&lt;/p&gt;","seed":{"parameters":[{"name":"Q1","label":null,"list":[0,1,2,3,4,5]},{"name":"Q2","label":null,"list":[0,1,2,3,4,5]}],"calculated":[{"name":"A1","label":"{{function}}","function":"{{Q1}}+{{Q2}}"}],"uniques":false},"algorithm":{"name":"calculateOperation","params":{"method":"equivLiteral","keyboard":"NUMERICAL"}}}</t>
  </si>
  <si>
    <t>Jazmín tiene {{Q1}} canicas y su hermano Iñaki tiene {{Q2}}. ¿Cuántas canicas tienen en total?</t>
  </si>
  <si>
    <t>Tienen {{A1}} canicas.</t>
  </si>
  <si>
    <t>Q1-Q2=Min=2; Max=9; Step=1</t>
  </si>
  <si>
    <t>{"id":"M1-NyO-15b-A-1","stimulus":"&lt;p&gt;Jazmín tiene {{Q1}} canicas y su hermano Iñaki tiene {{Q2}}. ¿Cuántas canicas tienen en total?&lt;/p&gt;","feedback":"&lt;p&gt;{{Q1}} más {{Q2}} es igual a {{A1}}.&lt;/p&gt;","hint":"&lt;p&gt;{{Q1}} más {{Q2}} es igual a...&lt;/p&gt;","template":"&lt;p&gt;Tienen {{response}} canicas.&lt;/p&gt;","seed":{"parameters":[{"name":"Q1","label":null,"list":[2,3,4,5]},{"name":"Q2","label":null,"list":[2,3,4,5]}],"calculated":[{"name":"A1","label":"{{function}}","function":"{{Q1}}+{{Q2}}"}],"uniques":false},"algorithm":{"name":"calculateOperation","params":{"method":"equivLiteral","keyboard":"NUMERICAL"}}}</t>
  </si>
  <si>
    <t>De visita en Londres, Andrés ha realizado {{Q1}} fotos y Marina ha hecho {{Q2}}. ¿Cuántas fotos han tomado en total?</t>
  </si>
  <si>
    <t>Han hecho {{A1}} fotos.</t>
  </si>
  <si>
    <t>Q1=Min=2; Max=9; Step=1
Q2=Min=1; Max=9; Step=1</t>
  </si>
  <si>
    <t>{"id":"M1-NyO-15b-A-2","stimulus":"&lt;p&gt;De visita en Londres, Andrés ha realizado {{Q1}} fotos y Marina ha hecho {{Q2}}. ¿Cuántas fotos han tomado en total?&lt;/p&gt;","feedback":"&lt;p&gt;{{Q1}} más {{Q2}} es igual a {{A1}}.&lt;/p&gt;","hint":"&lt;p&gt;{{Q1}} más {{Q2}} es igual a...&lt;/p&gt;","template":"&lt;p&gt;Han hecho {{response}} fotos.&lt;/p&gt;","seed":{"parameters":[{"name":"Q1","label":null,"list":[2,3,4,5]},{"name":"Q2","label":null,"list":[1,2,3,4,5]}],"calculated":[{"name":"A1","label":"{{function}}","function":"{{Q1}}+{{Q2}}"}],"uniques":false},"algorithm":{"name":"calculateOperation","params":{"method":"equivLiteral","keyboard":"NUMERICAL"}}}</t>
  </si>
  <si>
    <t>Lucas ha usado {{Q1}} huevos para cocinar una tarta y {{Q2}} huevos para un bizcocho. ¿Cuántos huevos ha utilizado en total?</t>
  </si>
  <si>
    <t>Ha utilizado {{A1}} huevos.</t>
  </si>
  <si>
    <t>Q1-Q2=Min=2; Max=9; Step=9</t>
  </si>
  <si>
    <t>{"id":"M1-NyO-15b-A-3","stimulus":"&lt;p&gt;Lucas ha usado {{Q1}} huevos para cocinar una tarta y {{Q2}} huevos para un bizcocho. ¿Cuántos huevos ha utilizado en total?&lt;/p&gt;","feedback":"&lt;p&gt;{{Q1}} más {{Q2}} es igual a {{A1}}.&lt;/p&gt;","hint":"&lt;p&gt;{{Q1}} más {{Q2}} es igual a...&lt;/p&gt;","template":"&lt;p&gt;Ha utlizado {{response}} huevos.&lt;/p&gt;","seed":{"parameters":[{"name":"Q1","label":null,"list":[2,3,4,5]},{"name":"Q2","label":null,"list":[2,3,4,5]}],"calculated":[{"name":"A1","label":"{{function}}","function":"{{Q1}}+{{Q2}}"}],"uniques":false},"algorithm":{"name":"calculateOperation","params":{"method":"equivLiteral","keyboard":"NUMERICAL"}}}</t>
  </si>
  <si>
    <t>M1-NyO-53a</t>
  </si>
  <si>
    <t>Realiza sumas sin apoyo gráfico (nºs menores que 20, dos sumandos, horizontal)</t>
  </si>
  <si>
    <t>Elige el resultado de esta suma.
{{Q1}} + {{Q2}} = {{grupo1}}</t>
  </si>
  <si>
    <t>Q1-Q2= Min = 5; Max = 19; Step = 1
Q3-Q4= Min = 1; Max = 5; Step = 1</t>
  </si>
  <si>
    <t>grupo1= {{A1}}*|{{A2}}|{{A3}}
A1= {{Q1}}+{{Q2}}
A2= {{Q1}}+{{Q2}}+{{Q3}}
A3= {{Q1}}+{{Q2}}-{{Q4}}</t>
  </si>
  <si>
    <t>{"id":"M1-NyO-53a-I-1","stimulus":"&lt;p&gt;Elige el resultado de esta suma.&lt;/p&gt;","template":"&lt;p style=\"text-align: center\"&gt;{{Q1}} + {{Q2}} = {{response}}&lt;/p&gt;","hint":"&lt;p&gt;{{Q1}} más {{Q2}} es igual a...&lt;/p&gt;","feedback":"&lt;p&gt;{{Q1}} más {{Q2}} es igual a {{A1}}.&lt;/p&gt;","seed":{"parameters":[{"name":"Q1","label":null,"min":5,"max":19,"step":1},{"name":"Q2","label":null,"min":5,"max":19,"step":1},{"name":"Q3","label":null,"min":1,"max":5,"step":1},{"name":"Q4","label":null,"min":1,"max":5,"step":1}],"calculated":[{"name":"A1","label":"{{function}}","function":"{{Q1}}+{{Q2}}","group":1},{"name":"A2","label":"{{function}}","function":"{{Q1}}+{{Q2}}+{{Q3}}","group":1,"incorrect":true},{"name":"A3","label":"{{function}}","function":"{{Q1}}+{{Q2}}-{{Q4}}","group":1,"incorrect":true}],"uniques":true},"algorithm":{"name":"groupResponses","template":"Cloze with drop down"}}</t>
  </si>
  <si>
    <t>Calcula la siguiente suma.</t>
  </si>
  <si>
    <t>Q1-Q2= Min = 5; Max = 19; Step = 1</t>
  </si>
  <si>
    <t>A1= {{Q1}}+{{Q2}}</t>
  </si>
  <si>
    <t>{"id":"M1-NyO-53a-E-1","stimulus":"&lt;p&gt;Calcula la siguiente suma:&lt;/p&gt;","template":"&lt;p style=\"text-align: center\"&gt;{{Q1}} + {{Q2}} = {{response}}&lt;/p&gt;","hint":"&lt;p&gt;{{Q1}} más {{Q2}} es igual a...&lt;/p&gt;","feedback":"&lt;p&gt;{{Q1}} más {{Q2}} es igual a {{A1}}.&lt;/p&gt;","seed":{"parameters":[{"name":"Q1","label":null,"min":5,"max":19,"step":1},{"name":"Q2","label":null,"min":5,"max":19,"step":1}],"calculated":[{"name":"A1","function":"{{Q1}}+{{Q2}}"}],"uniques":true},"algorithm":{"name":"calculateOperation","params":{"method":"equivLiteral","keyboard":"NUMERICAL"}}}</t>
  </si>
  <si>
    <t>En otoño, Violeta fue al parque con su hermano a buscar hojas caídas de los árboles para coleccionarlas. Ella recogió {{Q1}} hojas y su hermano, {{Q2}}. ¿Cuántas hojas recogieron en total?</t>
  </si>
  <si>
    <t>{{A1}} hojas.</t>
  </si>
  <si>
    <t>{{Q1}} hojas más {{Q2}} hojas es igual a...</t>
  </si>
  <si>
    <t>{{Q1}} hojas más {{Q2}} hojas es igual a {{A1}} hojas.</t>
  </si>
  <si>
    <t>{"id":"M1-NyO-53a-A-1","stimulus":"&lt;p&gt;Violeta fue al parque con su hermano a buscar hojas caídas de los árboles. Ella recogió {{Q1}} hojas y su hermano, {{Q2}}. ¿Cuántas recogieron en total?&lt;/p&gt;","template":"&lt;p&gt;Recogieron {{response}} hojas.&lt;/p&gt;","hint":"&lt;p&gt;{{Q1}} hojas más {{Q2}} hojas es igual a...&lt;/p&gt;","feedback":"&lt;p&gt;{{Q1}} hojas más {{Q2}} hojas es igual a {{A1}} hojas.&lt;/p&gt;","seed":{"parameters":[{"name":"Q1","label":null,"min":5,"max":19,"step":1},{"name":"Q2","label":null,"min":5,"max":19,"step":1}],"calculated":[{"name":"A1","function":"{{Q1}}+{{Q2}}"}],"uniques":true},"algorithm":{"name":"calculateOperation","params":{"method":"equivLiteral","keyboard":"NUMERICAL"}}}</t>
  </si>
  <si>
    <t>Marta salió a repartir periódicos el {{Q3}} y el {{Q4}}. Si el {{Q3}} repartió {{Q1}} periódicos y el {{Q4}}, {{Q2}}. ¿Cuántos periódicos repartió en total?</t>
  </si>
  <si>
    <t>{{A1}} periódicos.</t>
  </si>
  <si>
    <t>Q1-Q2= Min = 9; Max = 19; Step = 1
Q3= "lunes", "martes", "miércoles", "jueves"
Q4= "viernes", "sábado", "domingo"</t>
  </si>
  <si>
    <t>{{Q1}} periódicos más {{Q2}} periódicos es igual a...</t>
  </si>
  <si>
    <t>{{Q1}} periódicos más {{Q2}} periódicos es igual a {{A1}} periódicos.</t>
  </si>
  <si>
    <t>{"id":"M1-NyO-53a-A-2","stimulus":"&lt;p&gt;Marta salió a repartir periódicos el {{Q3}} y el {{Q4}}. Si el {{Q3}} repartió {{Q1}} periódicos y el {{Q4}}, {{Q2}}. ¿Cuántos periódicos repartió en total?&lt;/p&gt;","template":"&lt;p&gt;Repartió {{response}} periódicos.&lt;/p&gt;","hint":"&lt;p&gt;{{Q1}} periódicos más {{Q2}} periódicos es igual a...&lt;/p&gt;","feedback":"&lt;p&gt;{{Q1}} periódicos más {{Q2}} periódicos es igual a {{A1}} periódicos.&lt;/p&gt;","seed":{"parameters":[{"name":"Q1","label":null,"min":9,"max":19,"step":1},{"name":"Q2","label":null,"min":9,"max":19,"step":1},{"name":"Q3","list":["lunes","martes","miércoles","jueves"]},{"name":"Q4","list":["viernes","sábado","domingo"]}],"calculated":[{"name":"A1","function":"{{Q1}}+{{Q2}}"}],"uniques":true},"algorithm":{"name":"calculateOperation","params":{"method":"equivLiteral","keyboard":"NUMERICAL"}}}</t>
  </si>
  <si>
    <t>Los alumnos de 1.° y 2.° han visitado el Museo de Historia. Si de 1.° han ido {{Q1}} alumnos y de 2.°, {{Q2}}. ¿Cuántos alumnos han visitado el museo en total?</t>
  </si>
  <si>
    <t>{{A1}} alumnos.</t>
  </si>
  <si>
    <t>Q1-Q2= Min = 9; Max = 19; Step = 1</t>
  </si>
  <si>
    <t>{{Q1}} alumnos más {{Q2}} alumnos es igual a...</t>
  </si>
  <si>
    <t>{{Q1}} alumnos más {{Q2}} alumnos es igual a {{A1}} alumnos.</t>
  </si>
  <si>
    <t>{
    "id": "M1-NyO-53a-A-3",
    "stimulus": "&lt;p&gt;Los alumnos de 1.º y 2.º han visitado el Museo de Historia. Si de 1.º han ido {{Q1}} alumnos y de 2.º, {{Q2}}. ¿Cuántos alumnos han visitado el museo en total?&lt;/p&gt;",
    "template": "&lt;p&gt;Han visitado el museo {{response}} alumnos.&lt;/p&gt;",
    "hint": "&lt;p&gt;{{Q1}} alumnos más {{Q2}} alumnos es igual a...&lt;/p&gt;",
    "feedback": "&lt;p&gt;{{Q1}} alumnos más {{Q2}} alumnos es igual a {{A1}} alumnos.&lt;/p&gt;",
    "seed": {
        "parameters": [
            {
                "name": "Q1",
                "label": null,
                "min": 9,
                "max": 19,
                "step": 1
            },
            {
                "name": "Q2",
                "label": null,
                "min": 9,
                "max": 19,
                "step": 1
            }
        ],
        "calculated": [
            {
                "name": "A1",
                "function": "{{Q1}}+{{Q2}}"
            }
        ],
        "uniques": true
    },
    "algorithm": {
        "name": "calculateOperation",
        "params": {
            "method": "equivLiteral",
            "keyboard": "NUMERICAL"
        }
    }
}</t>
  </si>
  <si>
    <t>M1-NyO-46a</t>
  </si>
  <si>
    <t>Realiza sumas con apoyo de la recta numérica (una cifra, dos sumandos, horizontal)</t>
  </si>
  <si>
    <t>&lt;p&gt;Selecciona el resultado la siguiente suma. Ayúdate de esta recta numérica.&lt;/p&gt;&lt;div class="fr-number-line" data-graphic='{"distance":1,"min":0,"divisions":19}'&gt;</t>
  </si>
  <si>
    <t>Q1 = Min = 1; Max = 9; Step = 1
Q2 = Min = 1; Max = 9; Step = 1
Q3 = Min = 1; Max = 9; Step = 1
Q4 = Min = 1; Max = 9; Step = 1</t>
  </si>
  <si>
    <t>A1={{Q1}}+{{Q2}}*
A2={{Q1}}+{{Q3}}
A3={{Q1}}+{{Q4}}</t>
  </si>
  <si>
    <t>&lt;p&gt;Cuenta {{Q2}} desde {{Q1}} hacia la derecha.&lt;/p&gt;</t>
  </si>
  <si>
    <t>&lt;p&gt;Para hacer esta suma con la ayuda de una recta numérica, hay que contar {{Q2}} posiciones desde {{Q1}} hacia la derecha. Por ejemplo, para esta otra suma:&lt;/p&gt;&lt;p&gt;2 + 3 = 5&lt;/p&gt;
$$IMG=M1_NyO_46a_1</t>
  </si>
  <si>
    <t>{
    "id": "M1-NyO-46a-I-1",
    "stimulus": "&lt;p&gt;Selecciona el resultado la siguiente suma. Ayúdate de esta recta numérica.&lt;/p&gt;&lt;p style=\"text-align:center;\"&gt;{{Q1}} + {{Q2}} = ...&lt;/p&gt;&lt;div class=\"fr-number-line\" data-graphic='{\"distance\":1,\"min\":{{T1}},\"divisions\":11}'&gt;",
    "template": "",
    "hint": "&lt;p&gt;Cuenta {{Q2}} desde {{Q1}} hacia la derecha.&lt;/p&gt;",
    "feedback": "&lt;p&gt;Para hacer esta suma con la ayuda de una recta numérica, hay que contar {{Q2}} posiciones desde {{Q1}} hacia la derecha. Por ejemplo, para esta otra suma:&lt;/p&gt;&lt;p style=\"text-align:center;\"&gt;2 + 3 = 5&lt;/p&gt;&lt;div style=\"display:flex; justify-content:center;\"&gt;&lt;img src=\"https://blueberry-assets.oneclick.es/M1_NyO_46a_1.svg\" width=\"300\"&gt;&lt;/img&gt;&lt;/div&gt;",
    "seed": {
        "parameters": [
            {
                "name": "Q1",
                "label": null,
                "min": 1,
                "max": 9,
                "step": 1
            },
            {
                "name": "Q2",
                "label": null,
                "min": 2,
                "max": 9,
                "step": 1
            },
            {
                "name": "Q3",
                "label": null,
                "min": 1,
                "max": 9,
                "step": 1
            },
            {
                "name": "Q4",
                "label": null,
                "min": 1,
                "max": 9,
                "step": 1
            }
        ],
        "calculated": [
            {
                "name": "T1",
                "label": "{{function}}",
                "function": "{{Q1}}-1",
                "temp": "true"
            },
            {
                "name": "A1",
                "label": "{{function}}",
                "function": "{{Q1}}+{{Q2}}"
            },
            {
                "name": "A2",
                "label": "{{function}}",
                "function": "{{Q1}}+{{Q3}}",
                "incorrect": true
            },
            {
                "name": "A3",
                "label": "{{function}}",
                "function": "{{Q1}}+{{Q4}}",
                "incorrect": true
            }
        ],
        "uniques": true
    },
    "algorithm": {
        "name": "trueFalse",
        "template": "Multiple choice – standard",
        "params": {
            "countCorrect": 1,
            "countIncorrect": 2,
            "showCheckIcon": false,
            "columns": 3
        }
    }
}</t>
  </si>
  <si>
    <t>&lt;p&gt;Ayúdate de esta recta numérica para calcular la siguiente suma.&lt;/p&gt;&lt;div class="fr-number-line" data-graphic='{"distance":1,"min":0,"divisions":19}'&gt;</t>
  </si>
  <si>
    <t>&lt;p&gt;{{Q1}} + {{Q2}} = {{A1}}&lt;/p&gt;</t>
  </si>
  <si>
    <t>Q1 = Min = 1; Max = 9; Step = 1
Q2 = Min = 1; Max = 9; Step = 1</t>
  </si>
  <si>
    <t>{
    "id": "M1-NyO-46a-E-1",
    "stimulus": "&lt;p&gt;Ayúdate de esta recta numérica para calcular la siguiente suma.&lt;/p&gt;&lt;div class=\"fr-number-line\" data-graphic='{\"distance\":1,\"min\":{{T1}},\"divisions\":11}'&gt;",
    "template": "&lt;p style=\"text-align: center\"&gt;{{Q1}} + {{Q2}} = {{response}}&lt;/p&gt;",
    "hint": "&lt;p&gt;Cuenta {{Q2}} desde {{Q1}} hacia la derecha.&lt;/p&gt;",
    "feedback": "&lt;p&gt;Para hacer esta suma con la ayuda de una recta numérica, hay que contar {{Q2}} posiciones desde {{Q1}} hacia la derecha. Por ejemplo, para esta otra suma:&lt;/p&gt;&lt;p style=\"text-align:center;\"&gt;2 + 3 = 5&lt;/p&gt;&lt;div style=\"display:flex; justify-content:center;\"&gt;&lt;img src=\"https://blueberry-assets.oneclick.es/M1_NyO_46a_1.svg\" width=\"300\"&gt;&lt;/img&gt;&lt;/div&gt;",
    "seed": {
        "parameters": [
            {
                "name": "Q1",
                "label": null,
                "min": 1,
                "max": 9,
                "step": 1
            },
            {
                "name": "Q2",
                "label": null,
                "min": 2,
                "max": 9,
                "step": 1
            }
        ],
        "calculated": [
            {
                "name": "T1",
                "label": "{{function}}",
                "function": "{{Q1}}-1",
                "temp": "true"
            },
            {
                "name": "A1",
                "label": "{{function}}",
                "function": "{{Q1}}+{{Q2}}"
            }
        ],
        "uniques": true
    },
    "algorithm": {
        "name": "calculateOperation",
        "params": {
            "method": "equivLiteral",
            "keyboard": "NUMERICAL"
        }
    }
}</t>
  </si>
  <si>
    <t>&lt;p&gt;Nico ha cumplido {{Q1}} años. ¿Cuántos tendrá dentro de {{Q2}}? Ayúdate de esta recta numérica.&lt;/p&gt;&lt;div class="fr-number-line" data-graphic='{"distance":1,"min":4,"divisions":15}'&gt;</t>
  </si>
  <si>
    <t>&lt;p&gt;{{A1}} años.&lt;/p&gt;</t>
  </si>
  <si>
    <t>Q1 = Min = 2; Max = 9; Step = 1
Q2 = Min = 2; Max = 9; Step = 1</t>
  </si>
  <si>
    <t>&lt;p&gt;Para hacer esta suma con la ayuda de una recta numérica, hay que contar {{Q2}} posiciones desde {{Q1}} hacia la derecha. Por ejemplo, para esta otra suma:&lt;/p&gt;&lt;p&gt;2 + 3 = 5&lt;/p&gt;
$$IMG=M1_NyO_46a_1</t>
  </si>
  <si>
    <t>{
    "id": "M1-NyO-46a-A-1",
    "stimulus": "&lt;p&gt;Nico ha cumplido {{Q1}} años. ¿Cuántos tendrá dentro de {{Q2}}? Ayúdate de esta recta numérica.&lt;/p&gt;&lt;div class=\"fr-number-line\" data-graphic='{\"distance\":1,\"min\":{{T1}},\"divisions\":11}'&gt;",
    "template": "&lt;p&gt;Tendrá {{response}} años.&lt;/p&gt;",
    "hint": "&lt;p&gt;Cuenta {{Q2}} desde {{Q1}} hacia la derecha.&lt;/p&gt;",
    "feedback": "&lt;p&gt;Para hacer esta suma con la ayuda de una recta numérica, hay que contar {{Q2}} posiciones desde {{Q1}} hacia la derecha. Por ejemplo, para esta otra suma:&lt;/p&gt;&lt;p style=\"text-align:center;\"&gt;2 + 3 = 5&lt;/p&gt;&lt;div style=\"display:flex; justify-content:center;\"&gt;&lt;img src=\"https://blueberry-assets.oneclick.es/M1_NyO_46a_1.svg\" width=\"300\"&gt;&lt;/img&gt;&lt;/div&gt;",
    "seed": {
        "parameters": [
            {
                "name": "Q1",
                "label": null,
                "min": 2,
                "max": 9,
                "step": 1
            },
            {
                "name": "Q2",
                "label": null,
                "min": 2,
                "max": 9,
                "step": 1
            }
        ],
        "calculated": [
            {
                "name": "T1",
                "label": "{{function}}",
                "function": "{{Q1}}-1",
                "temp": "true"
            },
            {
                "name": "A1",
                "label": "{{function}}",
                "function": "{{Q1}}+{{Q2}}"
            }
        ],
        "uniques": true
    },
    "algorithm": {
        "name": "calculateOperation",
        "params": {
            "method": "equivLiteral",
            "keyboard": "NUMERICAL"
        }
    }
}</t>
  </si>
  <si>
    <t>&lt;p&gt;Rocío tiene {{Q1}} €. Su abuelo le ha dado {{Q2}} € más. ¿Cuántos tiene ahora? Ayúdate de esta recta numérica.&lt;/p&gt;&lt;div class="fr-number-line" data-graphic='{"distance":1,"min":2,"divisions":16}'&gt;</t>
  </si>
  <si>
    <t>&lt;p&gt;{{A1}} €.&lt;/p&gt;</t>
  </si>
  <si>
    <t>Q1 = Min = 1; Max = 9; Step = 1
Q2 = Min = 1; Max = 6; Step = 1</t>
  </si>
  <si>
    <r>
      <rPr>
        <rFont val="Calibri"/>
        <sz val="12.0"/>
      </rPr>
      <t>{
    "id": "M1-NyO-46a-A-2",
    "stimulus": "&lt;p&gt;Rocío tenía {{Q1}} €. Su abuelo le ha dado {{Q2}} € más. ¿Cuántos tiene ahora? Ayúdate de esta recta numérica.&lt;/p&gt;&lt;div class=\"fr-number-line\" data-graphic='{\"distance\":1,\"min\":{{T1}},\"divisions\":11}'&gt;",
    "template": "&lt;p&gt;Tiene {{response}} €.&lt;/p&gt;",
    "hint": "&lt;p&gt;Cuenta {{Q2}} desde {{Q1}} hacia la derecha.&lt;/p&gt;",
    "feedback": "&lt;p&gt;Para hacer esta suma con la ayuda de una recta numérica, hay que contar {{Q2}} posiciones desde {{Q1}} hacia la derecha. Por ejemplo, para esta otra suma:&lt;/p&gt;&lt;p style=\"text-align:center;\"&gt;2 + 3 = 5&lt;/p&gt;&lt;div style=\"display:flex; justify-content:center;\"&gt;&lt;img src=\"</t>
    </r>
    <r>
      <rPr>
        <rFont val="Calibri"/>
        <color rgb="FF1155CC"/>
        <sz val="12.0"/>
        <u/>
      </rPr>
      <t>https://blueberry-assets.oneclick.es/M1_NyO_46a_1.svg</t>
    </r>
    <r>
      <rPr>
        <rFont val="Calibri"/>
        <sz val="12.0"/>
      </rPr>
      <t>\" width=\"300\"&gt;&lt;/img&gt;&lt;/div&gt;",
    "seed": {
        "parameters": [
            {
                "name": "Q1",
                "label": null,
                "min": 1,
                "max": 9,
                "step": 1
            },
            {
                "name": "Q2",
                "label": null,
                "min": 2,
                "max": 6,
                "step": 1
            }
        ],
        "calculated": [
            {
                "name": "T1",
                "label": "{{function}}",
                "function": "{{Q1}}-1",
                "temp": "true"
            },
            {
                "name": "A1",
                "label": "{{function}}",
                "function": "{{Q1}}+{{Q2}}"
            }
        ],
        "uniques": true
    },
    "algorithm": {
        "name": "calculateOperation",
        "params": {
            "method": "equivLiteral",
            "keyboard": "NUMERICAL"
        }
    }
}</t>
    </r>
  </si>
  <si>
    <t>&lt;p&gt;Luisa ha invitado a {{Q1}} personas a una fiesta y su hermano Juan, a {{Q2}}. ¿Cuántos invitados vendrán? Ayúdate de esta recta numérica.&lt;/p&gt;&lt;div class="fr-number-line" data-graphic='{"distance":1,"min":4,"divisions":10}'&gt;</t>
  </si>
  <si>
    <t>&lt;p&gt;{{A1}} personas.&lt;/p&gt;</t>
  </si>
  <si>
    <t>Q1 = Min = 2; Max = 6; Step = 1
Q2 = Min = 2; Max = 6; Step = 1</t>
  </si>
  <si>
    <t>{
    "id": "M1-NyO-46a-A-3",
    "stimulus": "&lt;p&gt;Luisa ha invitado a {{Q1}} personas a una fiesta y su hermano Juan, a {{Q2}}. ¿Cuántos invitados vendrán? Ayúdate de esta recta numérica.&lt;/p&gt;&lt;div class=\"fr-number-line\" data-graphic='{\"distance\":1,\"min\":{{T1}},\"divisions\":11}'&gt;",
    "template": "&lt;p&gt;Vendrán {{response}} personas.&lt;/p&gt;",
    "hint": "&lt;p&gt;Cuenta {{Q2}} desde {{Q1}} hacia la derecha.&lt;/p&gt;",
    "feedback": "&lt;p&gt;Para hacer esta suma con la ayuda de una recta numérica, hay que contar {{Q2}} posiciones desde {{Q1}} hacia la derecha. Por ejemplo, para esta otra suma:&lt;/p&gt;&lt;p style=\"text-align:center;\"&gt;2 + 3 = 5&lt;/p&gt;&lt;div style=\"display:flex; justify-content:center;\"&gt;&lt;img src=\"https://blueberry-assets.oneclick.es/M1_NyO_46a_1.svg\" width=\"300\"&gt;&lt;/img&gt;&lt;/div&gt;",
    "seed": {
        "parameters": [
            {
                "name": "Q1",
                "label": null,
                "min": 2,
                "max": 6,
                "step": 1
            },
            {
                "name": "Q2",
                "label": null,
                "min": 2,
                "max": 6,
                "step": 1
            }
        ],
        "calculated": [
            {
                "name": "T1",
                "label": "{{function}}",
                "function": "{{Q1}}-1",
                "temp": "true"
            },
            {
                "name": "A1",
                "label": "{{function}}",
                "function": "{{Q1}}+{{Q2}}"
            }
        ],
        "uniques": true
    },
    "algorithm": {
        "name": "calculateOperation",
        "params": {
            "method": "equivLiteral",
            "keyboard": "NUMERICAL"
        }
    }
}</t>
  </si>
  <si>
    <t>M1-NyO-16a</t>
  </si>
  <si>
    <t>Realiza sumas sin apoyo gráfico (una cifra, dos sumandos, vertical)</t>
  </si>
  <si>
    <t>&lt;p&gt;Escoge el resultado de esta suma.&lt;/p&gt;&lt;p&gt;{{Q1}} + {{Q2}} = {{A1}} * | {{A2}} | {{A3}}&lt;/p&gt;</t>
  </si>
  <si>
    <r>
      <rPr>
        <rFont val="Calibri"/>
        <color rgb="FF000000"/>
        <sz val="12.0"/>
      </rPr>
      <t xml:space="preserve">Q1= Min = 1; Max = </t>
    </r>
    <r>
      <rPr>
        <rFont val="Calibri"/>
        <color rgb="FF000000"/>
        <sz val="12.0"/>
      </rPr>
      <t>4</t>
    </r>
    <r>
      <rPr>
        <rFont val="Calibri"/>
        <color rgb="FF000000"/>
        <sz val="12.0"/>
      </rPr>
      <t>; Step = 1
Q2= Min = 1; Max = 4; Step = 1</t>
    </r>
  </si>
  <si>
    <t>A1={{Q1}}+{{Q2}}
A2={{Q1}}+{{Q2}}-1
A3={{Q1}}+{{Q2}}+1</t>
  </si>
  <si>
    <t>{"id":"M1-NyO-16a-I-1","stimulus":"&lt;p&gt;Escoge el resultado de esta suma.&lt;/p&gt;","feedback":"&lt;p&gt;{{Q1}} más {{Q2}} es igual a {{A1}}.&lt;/p&gt;","hint":"&lt;p&gt;{{Q1}} más {{Q2}} es igual a...&lt;/p&gt;","template":"&lt;p style=\"text-align: center\"&gt;{{Q1}} + {{Q2}} = {{response}}&lt;/p&gt;","seed":{"parameters":[{"name":"Q1","label":null,"min":1,"max":4,"step":1},{"name":"Q2","label":null,"min":1,"max":4,"step":1}],"calculated":[{"name":"A1","label":"{{function}}","function":"{{Q1}}+{{Q2}}","group":1},{"name":"A2","label":"{{function}}","function":"{{Q1}}+{{Q2}}-1","group":1,"incorrect":true},{"name":"A3","label":"{{function}}","function":"{{Q1}}+{{Q2}}+1","group":1,"incorrect":true}],"uniques":false},"algorithm":{"name":"groupResponses","template":"Cloze with drop down"}}</t>
  </si>
  <si>
    <t>&lt;p&gt;Calcula esta suma.&lt;/p&gt;</t>
  </si>
  <si>
    <t>Q1= Min = 4; Max = 6; Step = 1
Q2= Min = 1; Max = 3; Step = 1</t>
  </si>
  <si>
    <t>{"id":"M1-NyO-16a-E-1","stimulus":"&lt;p&gt;Calcula esta suma.&lt;/p&gt;","feedback":"&lt;p&gt;{{Q1}} más {{Q2}} es igual a {{A1}}.&lt;/p&gt;","hint":"&lt;p&gt;{{Q1}} más {{Q2}} es igual a...&lt;/p&gt;","template":"&lt;p style=\"text-align: center\"&gt;{{Q1}} + {{Q2}} = {{response}}&lt;/p&gt;","seed":{"parameters":[{"name":"Q1","label":null,"min":4,"max":6,"step":1},{"name":"Q2","label":null,"min":1,"max":3,"step":1}],"calculated":[{"name":"A1","label":"{{function}}","function":"{{Q1}}+{{Q2}}"}],"uniques":false},"algorithm":{"name":"calculateOperation","params":{"method":"equivLiteral","keyboard":"NUMERICAL"}}}</t>
  </si>
  <si>
    <t>&lt;p&gt;Julieta tiene en su finca {{Q1}} perros y {{Q2}} gatos. ¿Cuántas mascotas tiene en total?&lt;/p&gt;</t>
  </si>
  <si>
    <t>&lt;p&gt;{{Q1}} perros + {{Q2}} gatos = {{A1}} mascotas&lt;/p&gt;</t>
  </si>
  <si>
    <t>Q1= Min = 2; Max = 4; Step = 1
Q2= Min = 2; Max = 5; Step = 1</t>
  </si>
  <si>
    <t>{"id":"M1-NyO-16a-A-1","stimulus":"&lt;p&gt;Julieta tiene en su finca {{Q1}} perros y {{Q2}} gatos. ¿Cuántas mascotas tiene en total?&lt;/p&gt;","feedback":"&lt;p&gt;{{Q1}} más {{Q2}} es igual a {{A1}}.&lt;/p&gt;","hint":"&lt;p&gt;{{Q1}} más {{Q2}} es igual a...&lt;/p&gt;","template":"&lt;p style=\"text-align: center\"&gt;{{Q1}} perros + {{Q2}} gatos = {{response}} mascotas&lt;/p&gt;","seed":{"parameters":[{"name":"Q1","label":null,"min":2,"max":4,"step":1},{"name":"Q2","label":null,"min":2,"max":5,"step":1}],"calculated":[{"name":"A1","label":"{{function}}","function":"{{Q1}}+{{Q2}}"}],"uniques":false},"algorithm":{"name":"calculateOperation","params":{"method":"equivLiteral","keyboard":"NUMERICAL"}}}</t>
  </si>
  <si>
    <t>&lt;p&gt;Ignacio tiene {{Q1}} canicas verdes y {{Q2}} canicas amarillas. ¿Cuántas canicas tiene en total?&lt;/p&gt;</t>
  </si>
  <si>
    <t>&lt;p&gt;{{Q1}} canicas verdes + {{Q2}} canicas amarillas = {{A1}} canicas&lt;/p&gt;</t>
  </si>
  <si>
    <t>Q1= Min = 2; Max = 5; Step = 1
Q2= Min = 2; Max = 4; Step = 1</t>
  </si>
  <si>
    <t>{"id":"M1-NyO-16a-A-2","stimulus":"&lt;p&gt;Ignacio tiene {{Q1}} canicas verdes y {{Q2}} canicas amarillas. ¿Cuántas canicas tiene en total?&lt;/p&gt;","feedback":"&lt;p&gt;{{Q1}} más {{Q2}} es igual a {{A1}}.&lt;/p&gt;","hint":"&lt;p&gt;{{Q1}} más {{Q2}} es igual a...&lt;/p&gt;","template":"&lt;p style=\"text-align: center\"&gt;{{Q1}} canicas verdes + {{Q2}} canicas amarillas = {{response}} canicas&lt;/p&gt;","seed":{"parameters":[{"name":"Q1","label":null,"min":2,"max":4,"step":1},{"name":"Q2","label":null,"min":2,"max":5,"step":1}],"calculated":[{"name":"A1","label":"{{function}}","function":"{{Q1}}+{{Q2}}"}],"uniques":false},"algorithm":{"name":"calculateOperation","params":{"method":"equivLiteral","keyboard":"NUMERICAL"}}}</t>
  </si>
  <si>
    <t>Estefanía está jugando a un juego de mesa en el que tiene que tirar dos dados. En uno ha salido un {{Q1}} y en el otro, un {{Q2}}. ¿Cuántas casillas podrá avanzar en el juego?</t>
  </si>
  <si>
    <t>&lt;p&gt;{{Q1}} + {{Q2}} = {{A1}} casillas&lt;/p&gt;</t>
  </si>
  <si>
    <t>{"id":"M1-NyO-16a-A-3","stimulus":"&lt;p&gt;Estefanía está jugando a un juego de mesa en el que tiene que tirar dos dados. En uno ha salido un {{Q1}} y en el otro, un {{Q2}}. ¿Cuántas casillas podrá avanzar en el juego?&lt;/p&gt;","feedback":"&lt;p&gt;{{Q1}} más {{Q2}} es igual a {{A1}}.&lt;/p&gt;","hint":"&lt;p&gt;{{Q1}} más {{Q2}} es igual a...&lt;/p&gt;","template":"&lt;p style=\"text-align: center\"&gt;{{Q1}} + {{Q2}} = {{response}} casillas&lt;/p&gt;","seed":{"parameters":[{"name":"Q1","label":null,"min":4,"max":6,"step":1},{"name":"Q2","label":null,"min":1,"max":3,"step":1}],"calculated":[{"name":"A1","label":"{{function}}","function":"{{Q1}}+{{Q2}}"}],"uniques":false},"algorithm":{"name":"calculateOperation","params":{"method":"equivLiteral","keyboard":"NUMERICAL"}}}</t>
  </si>
  <si>
    <t>M1-NyO-45a</t>
  </si>
  <si>
    <t>Realiza sumas sin apoyo gráfico (una cifra, tres sumandos)</t>
  </si>
  <si>
    <t>&lt;p&gt;Arrastra el resultado de esta suma.&lt;/p&gt;</t>
  </si>
  <si>
    <t>&lt;p&gt;{{Q1}} + {{Q2}} + {{Q3}} = {{A1}}&lt;/p&gt;</t>
  </si>
  <si>
    <t>Q1 = Min = 0; Max = 9; Step = 1
Q2 = Min = 0; Max = 9; Step = 1
Q3 = Min = 0; Max = 9; Step = 1
Q4 = Min = 0; Max = 9; Step = 1
Q5 = Min = 0; Max = 9; Step = 1</t>
  </si>
  <si>
    <t>A1={{Q1}}+{{Q2}}+{{Q3}}*
A2={{Q1}}+{{Q2}}+{{Q4}}
A3={{Q1}}+{{Q2}}+{{Q5}}</t>
  </si>
  <si>
    <t>Suma vertical de 3 sumandos: {{Q1}} + {{Q2}} + {{Q3}} = ...</t>
  </si>
  <si>
    <t>Suma vertical de 3 sumandos: {{Q1}} + {{Q2}} + {{Q3}} = {{A1}}</t>
  </si>
  <si>
    <t>{"id":"M1-NyO-45a-I-1","stimulus":"&lt;p&gt;Arrastra el resultado de esta suma.&lt;/p&gt;","template":"&lt;p style=\"text-align: center\"&gt;{{Q1}} + {{Q2}} + {{Q3}} = {{response}}&lt;/p&gt;","hint":"{{Q1}} + {{Q2}} + {{Q3}} = ...","feedback":"{{Q1}} + {{Q2}} + {{Q3}} = {{A1}}","seed":{"parameters":[{"name":"Q1","label":null,"min":0,"max":9,"step":1},{"name":"Q2","label":null,"min":0,"max":9,"step":1},{"name":"Q3","label":null,"min":0,"max":9,"step":1},{"name":"Q4","label":null,"min":0,"max":9,"step":1},{"name":"Q5","label":null,"min":0,"max":9,"step":1}],"calculated":[{"name":"A1","label":"{{function}}","function":"{{Q1}}+{{Q2}}+{{Q3}}"},{"name":"A2","label":"{{function}}","function":"{{Q1}}+{{Q2}}+{{Q4}}","incorrect":true},{"name":"A3","label":"{{function}}","function":"{{Q1}}+{{Q2}}+{{Q5}}","incorrect":true}],"uniques":true},"algorithm":{"name":"calculateOperation","template":"Cloze with drag &amp; drop","params":{"keyboard":"NUMERICAL"}}}</t>
  </si>
  <si>
    <t>&lt;p&gt;Escribe el resultado de esta suma.&lt;/p&gt;</t>
  </si>
  <si>
    <t>Q1-Q3=Min=0; Max=9; Step=1</t>
  </si>
  <si>
    <t>A1={{Q1}}+{{Q2}}+{{Q3}}</t>
  </si>
  <si>
    <t>{"id":"M1-NyO-45a-E-1","stimulus":"&lt;p&gt;Escribe el resultado de esta suma.&lt;/p&gt;","template":"&lt;p style=\"text-align: center\"&gt;{{Q1}} + {{Q2}} + {{Q3}} = {{response}}&lt;/p&gt;","hint":"{{Q1}} + {{Q2}} + {{Q3}} = ...","feedback":"{{Q1}} + {{Q2}} + {{Q3}} = {{A1}}","seed":{"parameters":[{"name":"Q1","label":null,"min":0,"max":9,"step":1},{"name":"Q2","label":null,"min":0,"max":9,"step":1},{"name":"Q3","label":null,"min":0,"max":9,"step":1}],"calculated":[{"name":"A1","label":"{{function}}","function":"{{Q1}}+{{Q2}}+{{Q3}}"}],"uniques":true},"algorithm":{"name":"calculateOperation","params":{"method":"equivLiteral","keyboard":"NUMERICAL"}}}</t>
  </si>
  <si>
    <t>&lt;p&gt;Carlos tiene tres cajones en su armario. En el primero guarda {{Q1}} camisetas, en el segundo, {{Q2}} y en el tercero, {{Q3}}. ¿Cuántas camisetas tiene guardadas?&lt;/p&gt;</t>
  </si>
  <si>
    <t>&lt;p&gt;{{A1}} camisetas.&lt;/p&gt;</t>
  </si>
  <si>
    <t>Q1-Q3=Min=2; Max=9; Step=1</t>
  </si>
  <si>
    <t>{"id":"M1-NyO-45a-A-1","stimulus":"&lt;p&gt;Carlos tiene tres cajones en su armario. En el primero guarda {{Q1}} camisetas, en el segundo, {{Q2}} y en el tercero, {{Q3}}. ¿Cuántas camisetas tiene guardadas?&lt;/p&gt;","template":"&lt;p&gt;{{response}} camisetas.&lt;/p&gt;","hint":"{{Q1}} + {{Q2}} + {{Q3}} = ...","feedback":"{{Q1}} + {{Q2}} + {{Q3}} = {{A1}}","seed":{"parameters":[{"name":"Q1","label":null,"min":2,"max":9,"step":1},{"name":"Q2","label":null,"min":2,"max":9,"step":1},{"name":"Q3","label":null,"min":2,"max":9,"step":1}],"calculated":[{"name":"A1","label":"{{function}}","function":"{{Q1}}+{{Q2}}+{{Q3}}"}],"uniques":true},"algorithm":{"name":"calculateOperation","params":{"method":"equivLiteral","keyboard":"NUMERICAL"}}}</t>
  </si>
  <si>
    <t>&lt;p&gt;Lucía ha hecho en la primera hora de clase {{Q1}} actividades. Más tarde ha resuelto {{Q2}} más. Después del recreo, ha terminado otras {{Q3}} diferentes. ¿Cuántas actividades ha hecho?&lt;/p&gt;</t>
  </si>
  <si>
    <t>&lt;p&gt;{{A1}} actividades.&lt;/p&gt;</t>
  </si>
  <si>
    <t>{"id":"M1-NyO-45a-A-2","stimulus":"&lt;p&gt;Lucía ha hecho en la primera hora de clase {{Q1}} actividades. Más tarde ha resuelto {{Q2}} más. Después del recreo, ha terminado otras {{Q3}} diferentes. ¿Cuántas actividades ha hecho?&lt;/p&gt;","template":"&lt;p&gt;{{response}} actividades.&lt;/p&gt;","hint":"{{Q1}} + {{Q2}} + {{Q3}} = ...","feedback":"{{Q1}} + {{Q2}} + {{Q3}} = {{A1}}","seed":{"parameters":[{"name":"Q1","label":null,"min":2,"max":9,"step":1},{"name":"Q2","label":null,"min":2,"max":9,"step":1},{"name":"Q3","label":null,"min":2,"max":9,"step":1}],"calculated":[{"name":"A1","label":"{{function}}","function":"{{Q1}}+{{Q2}}+{{Q3}}"}],"uniques":true},"algorithm":{"name":"calculateOperation","params":{"method":"equivLiteral","keyboard":"NUMERICAL"}}}</t>
  </si>
  <si>
    <t>&lt;p&gt;A un autobús se han subido {{Q1}} hombres, {{Q2}} mujeres y {{Q3}} niños y niñas. ¿Cuántas personas han subido en total?&lt;/p&gt;</t>
  </si>
  <si>
    <t>{"id":"M1-NyO-45a-A-3","stimulus":"&lt;p&gt;A un autobús se han subido {{Q1}} hombres, {{Q2}} mujeres y {{Q3}} niños y niñas. ¿Cuántas personas han subido en total?&lt;/p&gt;","template":"&lt;p&gt;{{response}} personas.&lt;/p&gt;","hint":"{{Q1}} + {{Q2}} + {{Q3}} = ...","feedback":"{{Q1}} + {{Q2}} + {{Q3}} = {{A1}}","seed":{"parameters":[{"name":"Q1","label":null,"min":2,"max":9,"step":1},{"name":"Q2","label":null,"min":2,"max":9,"step":1},{"name":"Q3","label":null,"min":2,"max":9,"step":1}],"calculated":[{"name":"A1","label":"{{function}}","function":"{{Q1}}+{{Q2}}+{{Q3}}"}],"uniques":true},"algorithm":{"name":"calculateOperation","params":{"method":"equivLiteral","keyboard":"NUMERICAL"}}}</t>
  </si>
  <si>
    <t>M1-NyO-16b</t>
  </si>
  <si>
    <t>Realiza sumas sin apoyo gráfico (dos cifra, dos sumandos, sin llevadas)</t>
  </si>
  <si>
    <t>Une las siguientes sumas con su resultado.
{{T1}} + {{T2}} = ... {{A1}}
{{T3}} + {{T4}} = ... {{A2}}
{{T5}} + {{T6}} = ... {{A3}}</t>
  </si>
  <si>
    <t>Q11=List=1,2,3,4,5
Q31=List=1,2,3,4,5
Q21=List=1,2,3,4,5
Q41=List=1,2,3,4,5
Q12=List=1,2,3,4,5
Q32=List=1,2,3,4,5
Q22=List=1,2,3,4,5
Q42=List=1,2,3,4,5
Q13=List=1,2,3,4,5
Q33=List=1,2,3,4,5
Q23=List=1,2,3,4,5
Q43=List=1,2,3,4,5</t>
  </si>
  <si>
    <t>T1={{Q11}}*10+{{Q21}}
T2={{Q31}}*10+{{Q41}}
A1={{T1}}+{{T2}}
T3={{Q12}}*10+{{Q22}}
T4={{Q32}}*10+{{Q42}}
A2={{T3}}+{{T4}}
T5={{Q13}}*10+{{Q23}}
T6={{Q33}}*10+{{Q43}}
A3={{T5}}+{{T6}}</t>
  </si>
  <si>
    <t>{{T1}} más {{T2}} es igual a...</t>
  </si>
  <si>
    <t>&lt;p&gt;Por ejemplo, {{T1}} más {{T2}} es igual a {{A1}}.&lt;/p&gt;</t>
  </si>
  <si>
    <t>{"id":"M1-NyO-16b-I-1","stimulus":"&lt;p&gt;Arrastra el resultado de cada suma donde corresponda.&lt;/p&gt;","feedback":"&lt;p&gt;Por ejemplo, {{T1}} más {{T2}} es igual a {{A1}}.&lt;/p&gt;","hint":"&lt;p&gt;{{T1}} más {{T2}} es igual a...&lt;/p&gt;","seed":{"parameters":[{"name":"Q11","label":null,"list":[1,2,3,4,5]},{"name":"Q21","label":null,"list":[1,2,3,4,5]},{"name":"Q31","label":null,"list":[1,2,3,4,5]},{"name":"Q41","label":null,"list":[1,2,3,4,5]},{"name":"Q12","label":null,"list":[1,2,3,4,5]},{"name":"Q22","label":null,"list":[1,2,3,4,5]},{"name":"Q32","label":null,"list":[1,2,3,4,5]},{"name":"Q42","label":null,"list":[1,2,3,4,5]},{"name":"Q13","label":null,"list":[1,2,3,4,5]},{"name":"Q23","label":null,"list":[1,2,3,4,5]},{"name":"Q33","label":null,"list":[1,2,3,4,5]},{"name":"Q43","label":null,"list":[1,2,3,4,5]}],"calculated":[{"name":"T1","label":"{{function}}","function":"{{Q11}}*10+{{Q21}}","temp":true},{"name":"T2","label":"{{function}}","function":"{{Q31}}*10+{{Q41}}","temp":true},{"name":"T3","label":"{{function}}","function":"{{Q12}}*10+{{Q22}}","temp":true},{"name":"T4","label":"{{function}}","function":"{{Q32}}*10+{{Q42}}","temp":true},{"name":"T5","label":"{{function}}","function":"{{Q13}}*10+{{Q23}}","temp":true},{"name":"T6","label":"{{function}}","function":"{{Q33}}*10+{{Q43}}","temp":true},{"name":"A1","label":"{{T1}} + {{T2}} = ...","function":"{{T1}}+{{T2}}"},{"name":"A2","label":"{{T3}} + {{T4}} = ...","function":"{{T3}}+{{T4}}"},{"name":"A3","label":"{{T5}} + {{T6}} = ...","function":"{{T5}}+{{T6}}"}],"uniques":false},"algorithm":{"name":"linkOperationResult","params":{"invert":true},"template":"match list"}}</t>
  </si>
  <si>
    <t>&lt;p&gt;{{T1}} + {{T2}} = {{A1}}&lt;/p&gt;</t>
  </si>
  <si>
    <t>Q11=List=1,2,3,4,5
Q31=List=1,2,3,4,5
Q21=List=1,2,3,4,5
Q41=List=1,2,3,4,5</t>
  </si>
  <si>
    <t>T1={{Q11}}*10+{{Q21}}
T2={{Q31}}*10+{{Q41}}
A1={{T1}}+{{T2}}</t>
  </si>
  <si>
    <t>&lt;p&gt;{{T1}} más {{T2}} es igual a {{A1}}.&lt;/p&gt;</t>
  </si>
  <si>
    <t>{"id":"M1-NyO-16b-E-1","stimulus":"&lt;p&gt;Escribe el resultado de esta suma.&lt;/p&gt;","feedback":"&lt;p&gt;{{T1}} más {{T2}} es igual a {{A1}}.&lt;/p&gt;","hint":"&lt;p&gt;{{T1}} más {{T2}} es igual a...&lt;/p&gt;","template":"&lt;p style=\"text-align: center\"&gt;{{T1}} + {{T2}} = {{response}}&lt;/p&gt;","seed":{"parameters":[{"name":"Q11","label":null,"list":[1,2,3,4,5]},{"name":"Q21","label":null,"list":[1,2,3,4,5]},{"name":"Q31","label":null,"list":[1,2,3,4,5]},{"name":"Q41","label":null,"list":[1,2,3,4,5]}],"calculated":[{"name":"T1","label":"{{function}}","function":"{{Q11}}*10+{{Q21}}","temp":true},{"name":"T2","label":"{{function}}","function":"{{Q31}}*10+{{Q41}}","temp":true},{"name":"A1","label":"{{function}}","function":"{{T1}}+{{T2}}"}],"uniques":false},"algorithm":{"name":"calculateOperation","params":{"method":"equivLiteral","keyboard":"NUMERICAL"}}}</t>
  </si>
  <si>
    <t>&lt;p&gt;Hoy han visitado una exposición de arte {{T1}} estudiantes de un colegio y {{T2}} de otro. ¿Cuántos estudiantes han visitado la exposición en total?</t>
  </si>
  <si>
    <t>Han visitado la exposición {{A12}} alumnos.</t>
  </si>
  <si>
    <t>&lt;p&gt;{{T1}} más {{T2}} es igual a {{A1}} estudiantes.&lt;/p&gt;</t>
  </si>
  <si>
    <t>{"id":"M1-NyO-16b-A-1","stimulus":"&lt;p&gt;Hoy han visitado una exposición de arte {{T1}} estudiantes de un colegio y {{T2}} de otro. ¿Cuántos estudiantes han visitado la exposición en total?&lt;/p&gt;","feedback":"&lt;p&gt;{{T1}} más {{T2}} es igual a {{A1}}.&lt;/p&gt;","hint":"&lt;p&gt;{{T1}} más {{T2}} es igual a...&lt;/p&gt;","template":"&lt;p&gt;Han visitado la exposición {{response}} alumnos.&lt;/p&gt;","seed":{"parameters":[{"name":"Q11","label":null,"list":[1,2,3,4,5]},{"name":"Q21","label":null,"list":[1,2,3,4,5]},{"name":"Q31","label":null,"list":[1,2,3,4,5]},{"name":"Q41","label":null,"list":[1,2,3,4,5]}],"calculated":[{"name":"T1","label":"{{function}}","function":"{{Q11}}*10+{{Q21}}","temp":true},{"name":"T2","label":"{{function}}","function":"{{Q31}}*10+{{Q41}}","temp":true},{"name":"A1","label":"{{function}}","function":"{{T1}}+{{T2}}"}],"uniques":false},"algorithm":{"name":"calculateOperation","params":{"method":"equivLiteral","keyboard":"NUMERICAL"}}}</t>
  </si>
  <si>
    <t>&lt;p&gt;En una boda, el novio ha invitado a {{T1}} amigos y la novia, a {{T2}}. ¿Cuántos amigos han asisitido en total?&lt;/p&gt;</t>
  </si>
  <si>
    <t>&lt;p&gt;Han asistido a la boda {{A12}} amigos.&lt;/p&gt;</t>
  </si>
  <si>
    <t>&lt;p&gt;{{T1}} más {{T2}} es igual a {{A1}} amigos.&lt;/p&gt;</t>
  </si>
  <si>
    <t>{"id":"M1-NyO-16b-A-2","stimulus":"&lt;p&gt;En una boda, el novio ha invitado a {{T1}} amigos y la novia, a {{T2}}. ¿Cuántos amigos han asisitido en total?&lt;/p&gt;","feedback":"&lt;p&gt;{{T1}} más {{T2}} es igual a {{A1}}.&lt;/p&gt;","hint":"&lt;p&gt;{{T1}} más {{T2}} es igual a...&lt;/p&gt;","template":"&lt;p&gt;Han asistido a la boda {{response}} amigos.&lt;/p&gt;","seed":{"parameters":[{"name":"Q11","label":null,"list":[1,2,3,4,5]},{"name":"Q21","label":null,"list":[1,2,3,4,5]},{"name":"Q31","label":null,"list":[1,2,3,4,5]},{"name":"Q41","label":null,"list":[1,2,3,4,5]}],"calculated":[{"name":"T1","label":"{{function}}","function":"{{Q11}}*10+{{Q21}}","temp":true},{"name":"T2","label":"{{function}}","function":"{{Q31}}*10+{{Q41}}","temp":true},{"name":"A1","label":"{{function}}","function":"{{T1}}+{{T2}}"}],"uniques":false},"algorithm":{"name":"calculateOperation","params":{"method":"equivLiteral","keyboard":"NUMERICAL"}}}</t>
  </si>
  <si>
    <t>Un agricultor ha sembrado {{T1}} semillas de tomate y {{T2}} de pimientos. ¿Cuántas semillas ha utilizado en total?</t>
  </si>
  <si>
    <t>&lt;p&gt;Ha utilizado {{A12}} semillas.&lt;/p&gt;</t>
  </si>
  <si>
    <t>&lt;p&gt;{{T1}} más {{T2}} es igual a {{A1}} semillas.&lt;/p&gt;</t>
  </si>
  <si>
    <t>{"id":"M1-NyO-16b-A-3","stimulus":"&lt;p&gt;Un agricultor ha sembrado {{T1}} semillas de tomate y {{T2}} de pimientos. ¿Cuántas semillas ha utilizado en total?&lt;/p&gt;","feedback":"&lt;p&gt;{{T1}} más {{T2}} es igual a {{A1}}.&lt;/p&gt;","hint":"&lt;p&gt;{{T1}} más {{T2}} es igual a...&lt;/p&gt;","template":"&lt;p&gt;Ha utilizado {{response}} semillas.&lt;/p&gt;","seed":{"parameters":[{"name":"Q11","label":null,"list":[1,2,3,4,5]},{"name":"Q21","label":null,"list":[1,2,3,4,5]},{"name":"Q31","label":null,"list":[1,2,3,4,5]},{"name":"Q41","label":null,"list":[1,2,3,4,5]}],"calculated":[{"name":"T1","label":"{{function}}","function":"{{Q11}}*10+{{Q21}}","temp":true},{"name":"T2","label":"{{function}}","function":"{{Q31}}*10+{{Q41}}","temp":true},{"name":"A1","label":"{{function}}","function":"{{T1}}+{{T2}}"}],"uniques":false},"algorithm":{"name":"calculateOperation","params":{"method":"equivLiteral","keyboard":"NUMERICAL"}}}</t>
  </si>
  <si>
    <t>M1-NyO-45b</t>
  </si>
  <si>
    <t>Realiza sumas sin apoyo gráfico (dos cifra, dos sumandos, con llevadas)</t>
  </si>
  <si>
    <t>&lt;p&gt;Elige el resultado de esta suma.&lt;/p&gt;</t>
  </si>
  <si>
    <t>Q1=List=1,2,3,4,5
Q2=List=1,2,3,4,5
Q3=List=5,6,7,8,9
Q4=List=5,6,7,8,9
Q5 = Min = 0; Max = 9; Step = 1
Q6 = Min = 0; Max = 9; Step = 1</t>
  </si>
  <si>
    <t>T1={{Q1}}*10+{{Q3}}
T2={{Q2}}*10+{{Q4}}
T3={{T1}}+{{T2}}
T4={{T1}}+{{Q2}}*10+{{Q5}}
T5={{T2}}+{{Q3}}*10+{{Q6}}
group1=
A1={{T3}}*
A2={{T4}}
A3={{T5}}</t>
  </si>
  <si>
    <t>&lt;p&gt;Suma vertical 2 sumandos: {{T1}}+{{T2}}= ...&lt;/p&gt;&lt;p&gt;Primero suma las unidades y luego las decenas. Si la suma de las unidades es más de 10, recuerda "llevarte una" a las decenas.&lt;/p&gt;</t>
  </si>
  <si>
    <t>&lt;p&gt;Primero suma las unidades: {{Q3}} + {{Q4}} = {{T34}}&lt;/p&gt;&lt;p&gt;Como {{T34}} es mayor que 10, anota {{T35}} en las unidades y llévate el 1 a las decenas.&lt;/p&gt;&lt;p&gt;Suma las decenas: {{Q1}} + {{Q2}} + 1 = {{T12}}&lt;/p&gt;&lt;p&gt;Suma vertical 2 sumandos: {{T1}}+{{T2}}= {{T3}}&lt;/p&gt;</t>
  </si>
  <si>
    <t>T34 = {{Q3}} + {{Q4}}
T35 = {{T34}} - 10
T12 = {{Q1}} + {{Q2}} + 1</t>
  </si>
  <si>
    <t>{
    "id": "M1-NyO-45b-I-1",
    "stimulus": "&lt;p&gt;Elige el resultado de esta suma.&lt;/p&gt;",
    "template": "&lt;p style=\"text-align: center\"&gt;{{T1}} + {{T2}} = {{response}}&lt;/p&gt;",
    "feedback": "&lt;p&gt;Primero hay que sumar las unidades y después las decenas.&lt;/p&gt;&lt;div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30%; top: 65%;\"&gt;{{A1}}&lt;/span&gt;&lt;span class=\"lemo-graphie-label\" style=\"position: absolute; right: 30%; top: 35%;\"&gt;{{T2}}&lt;/span&gt;&lt;span class=\"lemo-graphie-label\" style=\"position: absolute; right: 30%; top: 8%;\"&gt;{{T1}}&lt;/span&gt;&lt;/div&gt;&lt;/div&gt;&lt;/div&gt;",
    "hint": "&lt;div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30%; top: 65%;\"&gt;... {{T0}}&lt;/span&gt;&lt;span class=\"lemo-graphie-label\" style=\"position: absolute; right: 30%; top: 35%;\"&gt;{{T2}}&lt;/span&gt;&lt;span class=\"lemo-graphie-label\" style=\"position: absolute; right: 30%; top: 8%;\"&gt;{{T1}}&lt;/span&gt;&lt;/div&gt;&lt;/div&gt;&lt;/div",
    "seed": {
        "parameters": [
            {
                "name": "Q1",
                "label": null,
                "list": [
                    1,
                    2,
                    3,
                    4,
                    5
                ]
            },
            {
                "name": "Q2",
                "label": null,
                "list": [
                    1,
                    2,
                    3,
                    4,
                    5
                ]
            },
            {
                "name": "Q3",
                "label": null,
                "list": [
                    5,
                    6,
                    7,
                    8,
                    9
                ]
            },
            {
                "name": "Q4",
                "label": null,
                "list": [
                    5,
                    6,
                    7,
                    8,
                    9
                ]
            },
            {
                "name": "Q5",
                "label": null,
                "min": 0,
                "max": 9,
                "step": 1
            },
            {
                "name": "Q6",
                "label": null,
                "min": 0,
                "max": 9,
                "step": 1
            }
        ],
        "calculated": [
            {
                "name": "T1",
                "label": "{{function}}",
                "function": "{{Q1}}*10+{{Q3}}",
                "temp": true
            },
            {
                "name": "T2",
                "label": "{{function}}",
                "function": "{{Q2}}*10+{{Q4}}",
                "temp": true
            },
            {
                "name": "T0",
                "label": "{{function}}",
                "function": "{{T1}}+{{T2}}-math.floor({{T1}}/10+{{T2}}/10)*10",
                "temp": true
            },
            {
                "name": "T3",
                "label": "{{function}}",
                "function": "{{T1}}+{{T2}}",
                "temp": true
            },
            {
                "name": "T4",
                "label": "{{function}}",
                "function": "{{T1}}+{{Q2}}*10+{{Q5}}",
                "temp": true
            },
            {
                "name": "T5",
                "label": "{{function}}",
                "function": "{{T2}}+{{Q3}}*10+{{Q6}}",
                "temp": true
            },
            {
                "name": "T34",
                "label": "{{function}}",
                "function": "{{Q3}} + {{Q4}}",
                "temp": true
            },
            {
                "name": "T35",
                "label": "{{function}}",
                "function": "{{T34}} - 10",
                "temp": true
            },
            {
                "name": "T12",
                "label": "{{function}}",
                "function": "{{Q1}} + {{Q2}} + 1",
                "temp": true
            },
            {
                "name": "A1",
                "label": "{{function}}",
                "function": "{{T3}}",
                "group": 1
            },
            {
                "name": "A2",
                "label": "{{function}}",
                "function": "{{T4}}",
                "group": 1,
                "incorrect": true
            },
            {
                "name": "A3",
                "label": "{{function}}",
                "function": "{{T5}}",
                "group": 1,
                "incorrect": true
            }
        ],
        "uniques": true
    },
    "algorithm": {
        "name": "groupResponses",
        "template": "Cloze with drop down"
    }
}</t>
  </si>
  <si>
    <t>Escribe el resultado de esta suma.</t>
  </si>
  <si>
    <t>{{T1}} + {{T2}} = {{A1}}</t>
  </si>
  <si>
    <t>Q1=List=1,2,3,4,5
Q2=List=1,2,3,4,5
Q3=List=5,6,7,8,9
Q4=List=5,6,7,8,9</t>
  </si>
  <si>
    <t>T1={{Q1}}*10+{{Q3}}
T2={{Q2}}*10+{{Q4}}
A1={{Q1}}*10+{{Q3}}+{{Q2}}*10+{{Q4}}</t>
  </si>
  <si>
    <t>Suma vertical 2 sumandos: {{T1}}+{{T2}}= ...
Primero suma las unidades y luego las decenas. Si la suma de las unidades es más de 10, recuerda "llevarte una" a las decenas.</t>
  </si>
  <si>
    <t>&lt;p&gt;Primero suma las unidades: {{Q3}} + {{Q4}} = {{T34}}&lt;/p&gt;&lt;p&gt;Como {{T34}} es mayor que 10, anota {{T35}} en las unidades y llévate el 1 a las decenas.&lt;/p&gt;&lt;p&gt;Suma las decenas: {{Q1}} + {{Q2}} + 1 = {{T12}}&lt;/p&gt;
Suma vertical 2 sumandos: {{T1}}+{{T2}}= {{T3}}</t>
  </si>
  <si>
    <t>{ "id": "M1-NyO-45b-E-1", "stimulus": "&lt;p&gt;Escribe el resultado de esta suma.&lt;/p&gt;", "feedback": "&lt;p&gt;Primero hay que sumar las unidades y después las decenas.&lt;/p&gt;&lt;div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30%; top: 65%;\"&gt;{{A1}}&lt;/span&gt;&lt;span class=\"lemo-graphie-label\" style=\"position: absolute; right: 30%; top: 35%;\"&gt;{{T2}}&lt;/span&gt;&lt;span class=\"lemo-graphie-label\" style=\"position: absolute; right: 30%; top: 8%;\"&gt;{{T1}}&lt;/span&gt;&lt;/div&gt;&lt;/div&gt;&lt;/div&gt;", "hint": "&lt;div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30%; top: 65%;\"&gt;...{{T0}}&lt;/span&gt;&lt;span class=\"lemo-graphie-label\" style=\"position: absolute; right: 30%; top: 35%;\"&gt;{{T2}}&lt;/span&gt;&lt;span class=\"lemo-graphie-label\" style=\"position: absolute; right: 30%; top: 8%;\"&gt;{{T1}}&lt;/span&gt;&lt;/div&gt;&lt;/div&gt;&lt;/div&gt;", "template": "{{T1}} + {{T2}} = {{response}}", "seed": { "parameters": [ { "name": "Q1", "label": null, "list": [ 1, 2, 3, 4, 5 ] }, { "name": "Q2", "label": null, "list": [ 1, 2, 3, 4, 5 ] }, { "name": "Q3", "label": null, "list": [ 5, 6, 7, 8, 9 ] }, { "name": "Q4", "label": null, "list": [ 5, 6, 7, 8, 9 ] } ], "calculated": [ { "name": "T1", "label": "{{function}}", "function": "{{Q1}}*10+{{Q3}}", "temp": true }, { "name": "T2", "label": "{{function}}", "function": "{{Q2}}*10+{{Q4}}", "temp": true }, { "name": "T0", "label": "{{function}}", "function": "{{T1}}+{{T2}}-math.floor({{T1}}/10+{{T2}}/10)*10", "temp": true }, { "name": "T34", "label": "{{function}}", "function": " {{Q3}} + {{Q4}}", "temp": true }, { "name": "T35", "label": "{{function}}", "function": " {{T34}} - 10", "temp": true }, { "name": "T12", "label": "{{function}}", "function": " {{Q1}} + {{Q2}} + 1", "temp": true }, { "name": "A1", "label": "{{function}}", "function": "{{Q1}}*10+{{Q3}}+{{Q2}}*10+{{Q4}}" } ], "uniques": true }, "algorithm": { "name": "calculateOperation", "params": { "method": "equivLiteral", "keyboard": "NUMERICAL" } } }</t>
  </si>
  <si>
    <t>Un cocinero ha preparado {{T1}} platos, mientras que su compañero ha hecho otros {{T2}}. ¿Cuántos platos han cocinados entre los dos?</t>
  </si>
  <si>
    <t>{{A1}} platos.</t>
  </si>
  <si>
    <t>{
    "id": "M1-NyO-45b-A-1",
    "stimulus": "&lt;p&gt;Un cocinero ha preparado {{T1}} platos, mientras que su compañero ha hecho otros {{T2}}. ¿Cuántos platos han cocinados entre los dos?&lt;/p&gt;",
    "feedback": "&lt;p&gt;Primero hay que sumar las unidades y después las decenas.&lt;/p&gt;&lt;div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30%; top: 65%;\"&gt;{{A1}}&lt;/span&gt;&lt;span class=\"lemo-graphie-label\" style=\"position: absolute; right: 30%; top: 35%;\"&gt;{{T2}}&lt;/span&gt;&lt;span class=\"lemo-graphie-label\" style=\"position: absolute; right: 30%; top: 8%;\"&gt;{{T1}}&lt;/span&gt;&lt;/div&gt;&lt;/div&gt;&lt;/div&gt;",
    "hint": "&lt;div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30%; top: 65%;\"&gt;... {{T0}}&lt;/span&gt;&lt;span class=\"lemo-graphie-label\" style=\"position: absolute; right: 30%; top: 35%;\"&gt;{{T2}}&lt;/span&gt;&lt;span class=\"lemo-graphie-label\" style=\"position: absolute; right: 30%; top: 8%;\"&gt;{{T1}}&lt;/span&gt;&lt;/div&gt;&lt;/div&gt;&lt;/div&gt;",
    "template": "{{response}} platos.",
    "seed": {
        "parameters": [
            {
                "name": "Q1",
                "label": null,
                "list": [
                    1,
                    2,
                    3,
                    4,
                    5
                ]
            },
            {
                "name": "Q2",
                "label": null,
                "list": [
                    1,
                    2,
                    3,
                    4,
                    5
                ]
            },
            {
                "name": "Q3",
                "label": null,
                "list": [
                    5,
                    6,
                    7,
                    8,
                    9
                ]
            },
            {
                "name": "Q4",
                "label": null,
                "list": [
                    5,
                    6,
                    7,
                    8,
                    9
                ]
            }
        ],
        "calculated": [
            {
                "name": "T1",
                "label": "{{function}}",
                "function": "{{Q1}}*10+{{Q3}}",
                "temp": true
            },
            {
                "name": "T2",
                "label": "{{function}}",
                "function": "{{Q2}}*10+{{Q4}}",
                "temp": true
            },
            {
                "name": "T0",
                "label": "{{function}}",
                "function": "{{T1}}+{{T2}}-math.floor({{T1}}/10+{{T2}}/10)*10",
                "temp": true
            },
            {
                "name": "T34",
                "label": "{{function}}",
                "function": " {{Q3}} + {{Q4}}",
                "temp": true
            },
            {
                "name": "T35",
                "label": "{{function}}",
                "function": " {{T34}} - 10",
                "temp": true
            },
            {
                "name": "T12",
                "label": "{{function}}",
                "function": " {{Q1}} + {{Q2}} + 1",
                "temp": true
            },
            {
                "name": "A1",
                "label": "{{function}}",
                "function": "{{Q1}}*10+{{Q3}}+{{Q2}}*10+{{Q4}}"
            }
        ],
        "uniques": true
    },
    "algorithm": {
        "name": "calculateOperation",
        "params": {
            "method": "equivLiteral",
            "keyboard": "NUMERICAL"
        }
    }
}</t>
  </si>
  <si>
    <t>Una profesora corrigió la semana pasada {{T1}} actividades y esta semana, {{T2}}. ¿Cuántas actividadas ha corregido en total?</t>
  </si>
  <si>
    <t>{{A1}} actividades.</t>
  </si>
  <si>
    <t>{"id":"M1-NyO-45b-A-2","stimulus":"&lt;p&gt;Una profesora corrigió la semana pasada {{T1}} actividades y esta semana, {{T2}}. ¿Cuántas actividadas ha corregido en total?&lt;/p&gt;","feedback":"&lt;p&gt;Primero hay que sumar las unidades y después las decenas.&lt;/p&gt;&lt;div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30%; top: 65%;\"&gt;{{A1}}&lt;/span&gt;&lt;span class=\"lemo-graphie-label\" style=\"position: absolute; right: 30%; top: 35%;\"&gt;{{T2}}&lt;/span&gt;&lt;span class=\"lemo-graphie-label\" style=\"position: absolute; right: 30%; top: 8%;\"&gt;{{T1}}&lt;/span&gt;&lt;/div&gt;&lt;/div&gt;&lt;/div&gt;","hint":"&lt;div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30%; top: 65%;\"&gt;... {{T0}}&lt;/span&gt;&lt;span class=\"lemo-graphie-label\" style=\"position: absolute; right: 30%; top: 35%;\"&gt;{{T2}}&lt;/span&gt;&lt;span class=\"lemo-graphie-label\" style=\"position: absolute; right: 30%; top: 8%;\"&gt;{{T1}}&lt;/span&gt;&lt;/div&gt;&lt;/div&gt;&lt;/div&gt;","template":"{{response}} actividades.","seed":{"parameters":[{"name":"Q1","label":null,"list":[1,2,3,4,5]},{"name":"Q2","label":null,"list":[1,2,3,4,5]},{"name":"Q3","label":null,"list":[5,6,7,8,9]},{"name":"Q4","label":null,"list":[5,6,7,8,9]}],"calculated":[{"name":"T1","label":"{{function}}","function":"{{Q1}}*10+{{Q3}}","temp":true},{"name":"T2","label":"{{function}}","function":"{{Q2}}*10+{{Q4}}","temp":true},{"name":"T0","label":"{{function}}","function":"{{T1}}+{{T2}}-math.floor({{T1}}/10+{{T2}}/10)*10","temp":true},{"name":"T34","label":"{{function}}","function":" {{Q3}} + {{Q4}}","temp":true},{"name":"T35","label":"{{function}}","function":" {{T34}} - 10","temp":true},{"name":"T12","label":"{{function}}","function":" {{Q1}} + {{Q2}} + 1","temp":true},{"name":"A1","label":"{{function}}","function":"{{Q1}}*10+{{Q3}}+{{Q2}}*10+{{Q4}}"}],"uniques":true},"algorithm":{"name":"calculateOperation","params":{"method":"equivLiteral","keyboard":"NUMERICAL"}}}</t>
  </si>
  <si>
    <t xml:space="preserve">En un taller han reparado {{T1}} coches y {{T2}} motocicletas durante el último mes. ¿Cuántos vehículos son en total? </t>
  </si>
  <si>
    <t>{{A12}} vehículos.</t>
  </si>
  <si>
    <t>T1={{Q1}}*10+{{Q2}}
T2={{Q3}}*10+{{Q4}}
A1={{Q1}}*10+{{Q2}}+{{Q3}}*10+{{Q4}}</t>
  </si>
  <si>
    <t>{
    "id": "M1-NyO-45b-A-3",
    "stimulus": "&lt;p&gt;En un taller han reparado {{T1}} coches y {{T2}} motocicletas durante el último mes. ¿Cuántos vehículos son en total?&lt;/p&gt;",
    "feedback": "&lt;p&gt;Primero hay que sumar las unidades y después las decenas.&lt;/p&gt;&lt;div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30%; top: 65%;\"&gt;{{A1}}&lt;/span&gt;&lt;span class=\"lemo-graphie-label\" style=\"position: absolute; right: 30%; top: 35%;\"&gt;{{T2}}&lt;/span&gt;&lt;span class=\"lemo-graphie-label\" style=\"position: absolute; right: 30%; top: 8%;\"&gt;{{T1}}&lt;/span&gt;&lt;/div&gt;&lt;/div&gt;&lt;/div&gt;",
    "hint": "&lt;div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30%; top: 65%;\"&gt;... {{T0}}&lt;/span&gt;&lt;span class=\"lemo-graphie-label\" style=\"position: absolute; right: 30%; top: 35%;\"&gt;{{T2}}&lt;/span&gt;&lt;span class=\"lemo-graphie-label\" style=\"position: absolute; right: 30%; top: 8%;\"&gt;{{T1}}&lt;/span&gt;&lt;/div&gt;&lt;/div&gt;&lt;/div&gt;",
    "template": "{{response}} vehículos.",
    "seed": {
        "parameters": [
            {
                "name": "Q1",
                "label": null,
                "list": [
                    1,
                    2,
                    3,
                    4,
                    5
                ]
            },
            {
                "name": "Q2",
                "label": null,
                "list": [
                    1,
                    2,
                    3,
                    4,
                    5
                ]
            },
            {
                "name": "Q3",
                "label": null,
                "list": [
                    5,
                    6,
                    7,
                    8,
                    9
                ]
            },
            {
                "name": "Q4",
                "label": null,
                "list": [
                    5,
                    6,
                    7,
                    8,
                    9
                ]
            }
        ],
        "calculated": [
            {
                "name": "T1",
                "label": "{{function}}",
                "function": "{{Q1}}*10+{{Q3}}",
                "temp": true
            },
            {
                "name": "T2",
                "label": "{{function}}",
                "function": "{{Q2}}*10+{{Q4}}",
                "temp": true
            },
            {
                "name": "T0",
                "label": "{{function}}",
                "function": "{{T1}}+{{T2}}-math.floor({{T1}}/10+{{T2}}/10)*10",
                "temp": true
            },
            {
                "name": "T34",
                "label": "{{function}}",
                "function": " {{Q3}} + {{Q4}}",
                "temp": true
            },
            {
                "name": "T35",
                "label": "{{function}}",
                "function": " {{T34}} - 10",
                "temp": true
            },
            {
                "name": "T12",
                "label": "{{function}}",
                "function": " {{Q1}} + {{Q2}} + 1",
                "temp": true
            },
            {
                "name": "A1",
                "label": "{{function}}",
                "function": "{{Q1}}*10+{{Q3}}+{{Q2}}*10+{{Q4}}"
            }
        ],
        "uniques": true
    },
    "algorithm": {
        "name": "calculateOperation",
        "params": {
            "method": "equivLiteral",
            "keyboard": "NUMERICAL"
        }
    }
}</t>
  </si>
  <si>
    <t>M1-NyO-17a</t>
  </si>
  <si>
    <t>Aplica la propiedad conmutativa de la suma</t>
  </si>
  <si>
    <t>Une las sumas que tienen el mismo resultado.
{{Q1}} + {{Q2}}  | {{Q2}} + {{Q1}}
{{Q3}} + {{Q4}}  | {{Q4}} + {{Q3}}
{{Q5}} + {{Q6}}  | {{Q6}} + {{Q5}}</t>
  </si>
  <si>
    <t>Q1=Min=1; Max=30; Step=1
Q2=Min=1; Max=30; Step=1
Q3=Min=1; Max=30; Step=1
Q4=Min=1; Max=30; Step=1
Q5=Min=1; Max=30; Step=1
Q6=Min=1; Max=30; Step=1</t>
  </si>
  <si>
    <t>Según la propiedad conmutativa, el orden de los sumandos no cambia el resultado.</t>
  </si>
  <si>
    <t>&lt;p&gt;Según la propiedad conmutativa, el orden de los sumandos no cambia el resultado.&lt;/p&gt;</t>
  </si>
  <si>
    <t>{"id":"M1-NyO-17a-I-1","stimulus":"&lt;p&gt;Arrastra cada suma junto a la que tiene su mismo resultado.&lt;/p&gt;","feedback":"&lt;p&gt;Según la propiedad conmutativa, el orden de los sumandos no cambia el resultado.&lt;/p&gt;","hint":"&lt;p&gt;Según la propiedad conmutativa, el orden de los sumandos no cambia el resultado.&lt;/p&gt;","seed":{"parameters":[{"name":"Q1","label":null,"min":1,"max":30,"step":1},{"name":"Q2","label":null,"min":1,"max":30,"step":1},{"name":"Q3","label":null,"min":1,"max":30,"step":1},{"name":"Q4","label":null,"min":1,"max":30,"step":1},{"name":"Q5","label":null,"min":1,"max":30,"step":1},{"name":"Q6","label":null,"min":1,"max":30,"step":1}],"calculated":[{"name":"A1","label":"{{Q1}} + {{Q2}}","function":"'{{Q2}} + {{Q1}}'"},{"name":"A2","label":"{{Q3}} + {{Q4}}","function":"'{{Q4}} + {{Q3}}'"},{"name":"A3","label":"{{Q5}} + {{Q6}}","function":"'{{Q6}} + {{Q5}}'"}],"isNumToWords":true,"uniques":true},"algorithm":{"name":"linkOperationResult","params":{"invert":true},"template":"match list"}}</t>
  </si>
  <si>
    <t>Arrastra el sumando que falta para que se cumpla la propiedad conmutativa.</t>
  </si>
  <si>
    <t>{{Q1}}} + {{Q2}} = {{A1}} + {{Q1}}</t>
  </si>
  <si>
    <t>Q1=Min=1; Max=30; Step=1
Q2=Min=1; Max=30; Step=1
Q3=Min=1; Max=30; Step=1
Q4=Min=1; Max=30; Step=1</t>
  </si>
  <si>
    <t>A1 = {{Q2}}
A2 = {{Q4}}
A3 = {{Q3}}</t>
  </si>
  <si>
    <t>{
    "id": "M1-NyO-17a-E-1",
    "stimulus": "&lt;p&gt;Arrastra el sumando que falta para que se cumpla la propiedad conmutativa.&lt;/p&gt;",
    "feedback": "&lt;p&gt;Según la propiedad conmutativa, el orden de los sumandos no cambia el resultado.&lt;/p&gt;",
    "hint": "&lt;p&gt;Según la propiedad conmutativa, el orden de los sumandos no cambia el resultado.&lt;/p&gt;",
    "template": "&lt;p style=\"text-align: center\"&gt;{{Q1}} + {{Q2}} = {{response}} + {{Q1}}&lt;/p&gt;",
    "seed": {
        "parameters": [
            {
                "name": "Q1",
                "label": null,
                "min": 1,
                "max": 30,
                "step": 1
            },
            {
                "name": "Q2",
                "label": null,
                "min": 1,
                "max": 30,
                "step": 1
            },
            {
                "name": "Q3",
                "label": null,
                "min": 1,
                "max": 30,
                "step": 1
            },
            {
                "name": "Q4",
                "label": null,
                "min": 1,
                "max": 30,
                "step": 1
            }
        ],
        "calculated": [
            {
                "name": "A1",
                "label": "{{function}}",
                "function": "{{Q2}}"
            },
            {
                "name": "A2",
                "label": "{{function}}",
                "function": "{{Q4}}",
                "incorrect": true
            },
            {
                "name": "A3",
                "label": "{{function}}",
                "function": "{{Q3}}",
                "incorrect": true
            }
        ],
        "uniques": true
    },
    "algorithm": {
        "name": "calculateOperation",
        "template": "Cloze with drag &amp; drop",
        "params": {
            "keyboard": "NUMERICAL"
        }
    }
}</t>
  </si>
  <si>
    <t>{{Q1}}} + {{Q2}} = {{Q2}} + {{A1}}</t>
  </si>
  <si>
    <t>A1 = {{Q1}}
A2 = {{Q4}}
A3 = {{Q3}}</t>
  </si>
  <si>
    <t>{
    "id": "M1-NyO-17a-E-2",
    "stimulus": "&lt;p&gt;Arrastra el sumando que falta para que se cumpla la propiedad conmutativa.&lt;/p&gt;",
    "feedback": "&lt;p&gt;Según la propiedad conmutativa, el orden de los sumandos no cambia el resultado.&lt;/p&gt;",
    "hint": "&lt;p&gt;Según la propiedad conmutativa, el orden de los sumandos no cambia el resultado.&lt;/p&gt;",
    "template": "&lt;p style=\"text-align: center\"&gt;{{Q1}} + {{Q2}} = {{Q2}} + {{response}}&lt;/p&gt;",
    "seed": {
        "parameters": [
            {
                "name": "Q1",
                "label": null,
                "min": 1,
                "max": 30,
                "step": 1
            },
            {
                "name": "Q2",
                "label": null,
                "min": 1,
                "max": 30,
                "step": 1
            },
            {
                "name": "Q3",
                "label": null,
                "min": 1,
                "max": 30,
                "step": 1
            },
            {
                "name": "Q4",
                "label": null,
                "min": 1,
                "max": 30,
                "step": 1
            }
        ],
        "calculated": [
            {
                "name": "A1",
                "label": "{{function}}",
                "function": "{{Q1}}"
            },
            {
                "name": "A2",
                "label": "{{function}}",
                "function": "{{Q4}}",
                "incorrect": true
            },
            {
                "name": "A3",
                "label": "{{function}}",
                "function": "{{Q3}}",
                "incorrect": true
            }
        ],
        "uniques": true
    },
    "algorithm": {
        "name": "calculateOperation",
        "template": "Cloze with drag &amp; drop",
        "params": {
            "keyboard": "NUMERICAL"
        }
    }
}</t>
  </si>
  <si>
    <t>M1-NyO-40a</t>
  </si>
  <si>
    <t>Aplica la propiedad asociativa de la suma</t>
  </si>
  <si>
    <t>&lt;p&gt;Haz clic en la suma que tiene el mismo resultado que:&lt;/p&gt;&lt;p&gt;{{Q1}} + {{Q2}}&lt;/p&gt;
{{Q2}} + {{Q1}}*
{{Q1}} + {{T1}}
{{T2}} + {{Q1}}</t>
  </si>
  <si>
    <t>Q1= Min = 1; Max = 10; Step = 1
Q2= Min = 1; Max = 10; Step = 1
Q3= Min = 1; Max = 5; Step = 1
Q4= Min = 1; Max = 5; Step = 1</t>
  </si>
  <si>
    <t>T1 = {{Q2}}+{{Q3}}
T2 = {{Q1}}+{{Q4}}
T3 = {{Q1}}+{{Q2}}</t>
  </si>
  <si>
    <t>El orden de los sumandos es distinto, pero el resultado es el mismo.</t>
  </si>
  <si>
    <t>&lt;p&gt;El orden de los sumandos es distinto, pero el resultado es el mismo.&lt;/p&gt;&lt;p&gt;{{Q1}} + {{Q2}} = {{T1}}&lt;/p&gt;&lt;p&gt;{{Q2}} + {{Q1}} = {{T1}}&lt;/p&gt;</t>
  </si>
  <si>
    <t>{
    "id": "M1-NyO-40a-I-1",
    "stimulus": "&lt;p&gt;Haz clic en la suma que tiene el mismo resultado que:&lt;/p&gt;&lt;p style=\"text-align: center\"&gt;{{Q1}} + {{Q2}}&lt;/p&gt;",
    "hint": "&lt;p&gt;El orden de los sumandos es distinto, pero el resultado es el mismo.&lt;/p&gt;",
    "feedback": "&lt;p&gt;El orden de los sumandos es distinto, pero el resultado es el mismo.&lt;/p&gt;&lt;p style=\"text-align: center\"&gt;{{Q1}} + {{Q2}} = {{T3}}&lt;/p&gt;&lt;p style=\"text-align: center\"&gt;{{Q2}} + {{Q1}} = {{T3}}&lt;/p&gt;",
    "seed": {
        "parameters": [
            {
                "name": "Q1",
                "label": null,
                "min": 1,
                "max": 10,
                "step": 1
            },
            {
                "name": "Q2",
                "label": null,
                "min": 1,
                "max": 10,
                "step": 1
            },
            {
                "name": "Q3",
                "label": null,
                "list": [
                    1,
                    2,
                    3,
                    4,
                    5
                ]
            },
            {
                "name": "Q4",
                "label": null,
                "list": [
                    1,
                    2,
                    3,
                    4,
                    5
                ]
            }
        ],
        "calculated": [
            {
                "name": "T1",
                "label": "{{function}}",
                "function": "{{Q2}}+{{Q3}}",
                "temp": true
            },
            {
                "name": "T2",
                "label": "{{function}}",
                "function": "{{Q1}}+{{Q4}}",
                "temp": true
            },
            {
                "name": "T3",
                "label": "{{function}}",
                "function": "{{Q1}}+{{Q2}}",
                "temp": true
            },
            {
                "name": "A1",
                "label": "{{Q2}} + {{Q1}}",
                "function": ""
            },
            {
                "name": "A2",
                "label": "{{Q1}} + {{T1}}",
                "function": "",
                "incorrect": true
            },
            {
                "name": "A3",
                "label": "{{T2}} + {{Q1}}",
                "function": "",
                "incorrect": true
            }
        ],
        "uniques": true
    },
    "algorithm": {
        "name": "trueFalse",
        "template": "Multiple choice – standard",
        "params": {
            "countCorrect": 1,
            "countIncorrect": 2,
            "showCheckIcon": false,
            "columns": 3
        }
    }
}</t>
  </si>
  <si>
    <t>&lt;p&gt;Completa la suma para que dé el mismo resultado que:&lt;/p&gt;&lt;p&gt;{{Q1}} + {{Q2}}&lt;/p&gt;</t>
  </si>
  <si>
    <t xml:space="preserve">
{{Q2}} + {{A1}} = {{A2}}</t>
  </si>
  <si>
    <t>Q1= Min = 1; Max = 20; Step = 1
Q2= Min = 1; Max = 20; Step = 1
Q3= Min = 1; Max = 20; Step = 1</t>
  </si>
  <si>
    <t>A1 = {{Q1}}
A2 = {{Q1}}+{{Q2}}</t>
  </si>
  <si>
    <t>&lt;p&gt;El orden de los sumandos es distinto, pero el resultado es el mismo.&lt;/p&gt;&lt;p&gt;{{Q1}} + {{Q2}} = {{A2}}&lt;/p&gt;&lt;p&gt;{{Q2}} + {{Q1}} = {{A2}}&lt;/p&gt;</t>
  </si>
  <si>
    <t>{
    "id": "M1-NyO-40a-E-1",
    "stimulus": "&lt;p&gt;Completa la suma para que dé el mismo resultado que:&lt;/p&gt;&lt;p style=\"text-align: center\"&gt;{{Q1}} + {{Q2}}&lt;/p&gt;",
    "template": "&lt;p style=\"text-align: center\"&gt;{{Q2}} + {{response}} = {{response}}&lt;/p&gt;",
    "hint": "&lt;p&gt;El orden de los sumandos es distinto, pero el resultado es el mismo.&lt;/p&gt;",
    "feedback": "&lt;p&gt;El orden de los sumandos es distinto, pero el resultado es el mismo.&lt;/p&gt;&lt;p style=\"text-align: center\"&gt;{{Q1}} + {{Q2}} = {{A2}}&lt;/p&gt;&lt;p style=\"text-align: center\"&gt;{{Q2}} + {{Q1}} = {{A2}}&lt;/p&gt;",
    "seed": {
        "parameters": [
            {
                "name": "Q1",
                "label": null,
                "min": 1,
                "max": 20,
                "step": 1
            },
            {
                "name": "Q2",
                "label": null,
                "min": 1,
                "max": 20,
                "step": 1
            },
            {
                "name": "Q3",
                "label": null,
                "min": 1,
                "max": 20,
                "step": 1
            }
        ],
        "calculated": [
            {
                "name": "A1",
                "label": "{{function}}",
                "function": "{{Q1}}"
            },
            {
                "name": "A2",
                "label": "{{function}}",
                "function": "{{Q1}}+{{Q2}}"
            }
        ],
        "uniques": true
    },
    "algorithm": {
        "name": "calculateOperation",
        "params": {
            "method": "equivLiteral",
            "keyboard": "NUMERICAL"
        }
    }
}</t>
  </si>
  <si>
    <t>M1-NyO-54a</t>
  </si>
  <si>
    <t>Resuelve sumas con sumandos de entre 10 y 90 y sumandos múltiplos de 10 (10, 20, 30...)</t>
  </si>
  <si>
    <t>&lt;p&gt;Elige el resultado de esta suma:&lt;/p&gt;&lt;p&gt;{{Q1}} + {{Q2}} = ...&lt;/p&gt;</t>
  </si>
  <si>
    <t>Single Choice
*: showCheckIcon=false
*: columns=3</t>
  </si>
  <si>
    <t>Q1 = min= 10; max= 90; step= 1
Q2 = min= 10; max= 90; step= 10
Q3 = min= 10; max= 90; step= 10
Q4 = min= 10; max= 90; step= 10</t>
  </si>
  <si>
    <t>T1 = math.floor({{Q1}}/10)
T2 = {{Q1}}-math.floor({{Q1}}/10)*10
T3 = math.floor({{Q2}}/10)
T4 = math.floor(({{Q1}}+{{Q2}})/10)
A1 = {{Q1}}+{{Q2}}*
A2 = {{Q1}}+{{Q3}}
A3 = {{Q1}}+{{Q4}}</t>
  </si>
  <si>
    <t>&lt;p&gt;&lt;b&gt;{{T1}}&lt;/b&gt;{{T2}} + &lt;b&gt;{{T3}}&lt;/b&gt;0 = ...&lt;/p&gt;</t>
  </si>
  <si>
    <t>&lt;p&gt;&lt;b&gt;{{T1}}&lt;/b&gt;{{T2}} + &lt;b&gt;{{T3}}&lt;/b&gt;0 = &lt;b&gt;{{T4}}&lt;/b&gt;{{T2}}&lt;/p&gt;</t>
  </si>
  <si>
    <t>{
    "id": "M1-NyO-54a-I-1",
    "stimulus": "&lt;p&gt;Elige el resultado de esta suma.&lt;/p&gt;&lt;p style=\"text-align:center;\"&gt;{{Q1}} + {{Q2}} = ...&lt;/p&gt;",
    "hint": "&lt;p style=\"text-align:center;\"&gt;&lt;b&gt;{{T1}}&lt;/b&gt;{{T2}} + &lt;b&gt;{{T3}}&lt;/b&gt;0 = ...&lt;/p&gt;",
    "feedback": "&lt;p style=\"text-align:center;\"&gt;&lt;b&gt;{{T1}}&lt;/b&gt;{{T2}} + &lt;b&gt;{{T3}}&lt;/b&gt;0 = &lt;b&gt;{{T4}}&lt;/b&gt;{{T2}}&lt;/p&gt;",
    "seed": {
        "parameters": [
            {
                "name": "Q1",
                "label": null,
                "min": 10,
                "max": 90,
                "step": 1
            },
            {
                "name": "Q2",
                "label": null,
                "min": 10,
                "max": 90,
                "step": 10
            },
            {
                "name": "Q3",
                "label": null,
                "min": 10,
                "max": 90,
                "step": 10
            },
            {
                "name": "Q4",
                "label": null,
                "min": 10,
                "max": 90,
                "step": 10
            }
        ],
        "calculated": [
            {
                "name": "T1",
                "label": "{{function}}",
                "function": "math.floor({{Q1}}/10)",
                "temp": true
            },
            {
                "name": "T2",
                "label": "{{function}}",
                "function": "{{Q1}}-math.floor({{Q1}}/10)*10",
                "temp": true
            },
            {
                "name": "T3",
                "label": "{{function}}",
                "function": "math.floor({{Q2}}/10)",
                "temp": true
            },
            {
                "name": "T4",
                "label": "{{function}}",
                "function": "math.floor(({{Q1}}+{{Q2}})/10)",
                "temp": true
            },
            {
                "name": "A1",
                "label": "{{function}}",
                "function": "{{Q1}}+{{Q2}}"
            },
            {
                "name": "A2",
                "label": "{{function}}",
                "function": "{{Q1}}+{{Q3}}",
                "incorrect": true
            },
            {
                "name": "A3",
                "label": "{{function}}",
                "function": "{{Q1}}+{{Q4}}",
                "incorrect": true
            }
        ],
        "uniques": true
    },
    "algorithm": {
        "name": "trueFalse",
        "template": "Multiple choice – standard",
        "params": {
            "countCorrect": 1,
            "countIncorrect": 2,
            "showCheckIcon": false,
            "columns": 3
        }
    }
}</t>
  </si>
  <si>
    <t>Q1 = min= 10; max= 90; step= 1
Q2 = min= 10; max= 90; step= 10</t>
  </si>
  <si>
    <t>T1 = math.floor({{Q1}}/10)
T2 = {{Q1}}-math.floor({{Q1}}/10)*10
T3 = math.floor({{Q2}}/10)
T4 = math.floor(({{Q1}}+{{Q2}})/10)
A1 = {{Q1}}+{{Q2}}</t>
  </si>
  <si>
    <t>{
    "id": "M1-NyO-54a-E-1",
    "stimulus": "&lt;p&gt;Escribe el resultado de esta suma.&lt;/p&gt;",
    "template": "&lt;p style=\"text-align:center;\"&gt;{{Q1}} + {{Q2}} = {{response}}&lt;/p&gt;",
    "hint": "&lt;p style=\"text-align:center;\"&gt;&lt;b&gt;{{T1}}&lt;/b&gt;{{T2}} + &lt;b&gt;{{T3}}&lt;/b&gt;0 = ...&lt;/p&gt;",
    "feedback": "&lt;p style=\"text-align:center;\"&gt;&lt;b&gt;{{T1}}&lt;/b&gt;{{T2}} + &lt;b&gt;{{T3}}&lt;/b&gt;0 = &lt;b&gt;{{T4}}&lt;/b&gt;{{T2}}&lt;/p&gt;",
    "seed": {
        "parameters": [
            {
                "name": "Q1",
                "label": null,
                "min": 10,
                "max": 90,
                "step": 1
            },
            {
                "name": "Q2",
                "label": null,
                "min": 10,
                "max": 90,
                "step": 10
            }
        ],
        "calculated": [
            {
                "name": "T1",
                "label": "{{function}}",
                "function": "math.floor({{Q1}}/10)",
                "temp": true
            },
            {
                "name": "T2",
                "label": "{{function}}",
                "function": "{{Q1}}-math.floor({{Q1}}/10)*10",
                "temp": true
            },
            {
                "name": "T3",
                "label": "{{function}}",
                "function": "math.floor({{Q2}}/10)",
                "temp": true
            },
            {
                "name": "T4",
                "label": "{{function}}",
                "function": "math.floor(({{Q1}}+{{Q2}})/10)",
                "temp": true
            },
            {
                "name": "A1",
                "label": "{{function}}",
                "function": "{{Q1}}+{{Q2}}"
            }
        ],
        "uniques": true
    },
    "algorithm": {
        "name": "calculateOperation",
        "params": {
            "method": "equivLiteral",
            "keyboard": "NUMERICAL"
        }
    }
}</t>
  </si>
  <si>
    <t>M1-NyO-18a</t>
  </si>
  <si>
    <t>Resta con apoyo gráfico (sin llevadas, una cifra, horizontal)</t>
  </si>
  <si>
    <t>Tacha las naranjas necesarias para que el resultado de la resta sea {{RESULT}}.
(Imagen: M1-NyO-18a-1)</t>
  </si>
  <si>
    <t>Q1= Min=2; Max=9; Step=1</t>
  </si>
  <si>
    <t>&lt;p&gt;Quita las naranjas de una en una hasta quedarte con {{RESULT}}.&lt;/p&gt;</t>
  </si>
  <si>
    <t>{"id":"M1-NyO-18a-I-1","stimulus":"&lt;p&gt;Tacha las naranjas necesarias para que el resultado de la resta sea {{RESULT}}.&lt;/p&gt;","feedback":"&lt;p&gt;Quita las naranjas de una en una hasta quedarte con {{RESULT}}.&lt;/p&gt;","hint":"&lt;p&gt;Quita las naranjas de una en una hasta quedarte con {{RESULT}}.&lt;/p&gt;","seed":{"parameters":[{"name":"Q1","label":null,"img":"https://blueberry-assets.oneclick.es/M1_NyO_18a_1.svg","min":2,"max":9,"step":1}],"uniques":false},"algorithm":{"name":"counting","params":{"operation":"subtract","showResult":false}}}</t>
  </si>
  <si>
    <t>Tacha los calcetines necesarios para que el resultado de la resta sea {{RESULT}}.
(Imagen: M1-NyO-18a-2)</t>
  </si>
  <si>
    <t>&lt;p&gt;Quita los calcetienes de uno en uno hasta quedarte con {{RESULT}}.&lt;/p&gt;</t>
  </si>
  <si>
    <t>{"id":"M1-NyO-18a-I-2","stimulus":"&lt;p&gt;Tacha los calcetines necesarios para que el resultado de la resta sea {{RESULT}}.&lt;/p&gt;","feedback":"&lt;p&gt;Quita los calcetienes de uno en uno hasta quedarte con {{RESULT}}.&lt;/p&gt;","hint":"&lt;p&gt;Quita los calcetienes de uno en uno hasta quedarte con {{RESULT}}.&lt;/p&gt;","seed":{"parameters":[{"name":"Q1","label":null,"img":"https://blueberry-assets.oneclick.es/M1_NyO_18a_2.svg","min":2,"max":9,"step":1}],"uniques":false},"algorithm":{"name":"counting","params":{"operation":"subtract","showResult":false}}}</t>
  </si>
  <si>
    <t>Tacha los yoyós necesarios para que el resultado de la resta sea {{RESULT}}.
(Imagen: M1-NyO-18a-3)</t>
  </si>
  <si>
    <t>&lt;p&gt;Quita los yoyós de uno en uno hasta quedarte con {{RESULT}}.&lt;/p&gt;</t>
  </si>
  <si>
    <t>{"id":"M1-NyO-18a-I-3","stimulus":"&lt;p&gt;Tacha los yoyós necesarios para que el resultado de la resta sea {{RESULT}}.&lt;/p&gt;","feedback":"&lt;p&gt;Quita los yoyós de uno en uno hasta quedarte con {{RESULT}}.&lt;/p&gt;","hint":"&lt;p&gt;Quita los yoyós de uno en uno hasta quedarte con {{RESULT}}.&lt;/p&gt;","seed":{"parameters":[{"name":"Q1","label":null,"img":"https://blueberry-assets.oneclick.es/M1_NyO_18a_3.svg","min":2,"max":9,"step":1}],"uniques":false},"algorithm":{"name":"counting","params":{"operation":"subtract","showResult":false}}}</t>
  </si>
  <si>
    <t>&lt;p&gt;Al salir de la frutería, María llevaba en su cesta todas estas manzanas, pero se ha comido {{Q2}} por el camino a casa. ¿Cuántas tiene ahora? IMAGEN:T2&lt;/p&gt;
$$IMG=;300</t>
  </si>
  <si>
    <t>&lt;p&gt;Ahora tiene {{A1}} manzanas.&lt;/p&gt;</t>
  </si>
  <si>
    <t>Q1=List=1,2,3,4
Q2=List=1,2,3,4,5</t>
  </si>
  <si>
    <t>T1={{Q1}}+{{Q2}}
T2='&lt;img src="M1-NyO-18a-6" width="100"&gt;'.repeat({{T1}})
A1={{Q1}}</t>
  </si>
  <si>
    <t>&lt;p&gt;Quita {{Q2}} manzanas a {{T1}}.&lt;/p&gt;</t>
  </si>
  <si>
    <t>&lt;p&gt;Quita {{Q2}} manzanas a {{T1}}.&lt;/p&gt;&lt;p&gt;{{T1}} − {{Q2}} = {{A1}}&lt;/p&gt;&lt;p&gt;{{T4}}{{T5}}&lt;/p&gt;</t>
  </si>
  <si>
    <t>T3={{T1}}-{{Q2}}
T4='&lt;img src=\"IMAGEN M1-NyO-18a-6\"&gt;'.repeat({{T3}})
T5='&lt;img src=\"IMAGEN M1-NyO-18a-6a\"&gt;'.repeat({{Q2}})</t>
  </si>
  <si>
    <t>{"id":"M1-NyO-18a-E-1","stimulus":"&lt;p&gt;Al salir de la frutería, María llevaba en su cesta todas estas manzanas, pero ha perdido {{Q2}} por el camino a casa. ¿Cuántas tiene ahora?&lt;/p&gt;&lt;div style=\"display:flex; flex-wrap: wrap; justify-content:center;\"&gt;{{T2}}&lt;/div&gt;","template":"&lt;p&gt;Ahora tiene {{response}} manzanas.&lt;/p&gt;","hint":"&lt;p&gt;Quita {{Q2}} manzanas a {{T1}}.&lt;/p&gt;","feedback":"&lt;p&gt;Quita {{Q2}} manzanas a {{T1}}.&lt;/p&gt;&lt;p style=\"text-align: center\"&gt;{{T1}} − {{Q2}} = {{A1}}&lt;/p&gt;&lt;div style=\"display:flex; justify-content:center;\"&gt;{{T4}}{{T5}}&lt;/div&gt;","seed":{"parameters":[{"name":"Q1","label":null,"list":[1,2,3,4]},{"name":"Q2","label":null,"list":[1,2,3,4,5]}],"calculated":[{"name":"T1","label":"{{function}}","function":"{{Q1}}+{{Q2}}","temp":true},{"name":"T2","label":"{{function}}","function":"'&lt;img src=\"https://blueberry-assets.oneclick.es/M1_NyO_18a_6.svg\" width=\"100\"&gt;'.repeat({{T1}})","temp":true},{"name":"T3","label":"{{function}}","function":"{{T1}}-{{Q2}}","temp":true},{"name":"T4","label":"{{function}}","function":"'&lt;img src=\"https://blueberry-assets.oneclick.es/M1_NyO_18a_6.svg\" width=\"100\"&gt;'.repeat({{T3}})","temp":true},{"name":"T5","label":"{{function}}","function":"'&lt;img src=\"https://blueberry-assets.oneclick.es/M1_NyO_18a_6a.svg\" width=\"100\"&gt;'.repeat({{Q2}})","temp":true},{"name":"A1","label":"{{function}}","function":"{{Q1}}"}],"uniques":true},"algorithm":{"name":"calculateOperation","params":{"method":"equivLiteral","keyboard":"NUMERICAL"}}}</t>
  </si>
  <si>
    <t>&lt;p&gt;Un partido de tenis ha empezado con todas estas pelotas. Si durante el partido se han perdido {{Q2}}, ¿con cuántas se puede jugar? IMAGEN:T2&lt;/p&gt;
$$IMG=;300</t>
  </si>
  <si>
    <t>&lt;p&gt;Se puede jugar con {{A1}} pelotas.&lt;/p&gt;</t>
  </si>
  <si>
    <r>
      <rPr>
        <rFont val="Calibri"/>
        <sz val="12.0"/>
      </rPr>
      <t>T1={{Q1}}+{{Q2}}
T2='&lt;img src="</t>
    </r>
    <r>
      <rPr>
        <rFont val="Calibri"/>
        <color rgb="FF1155CC"/>
        <sz val="12.0"/>
        <u/>
      </rPr>
      <t>http://drive.google.com/uc?export=view&amp;id=M1-NyO-1b-1</t>
    </r>
    <r>
      <rPr>
        <rFont val="Calibri"/>
        <sz val="12.0"/>
      </rPr>
      <t>" width="100"&gt;'.repeat({{T1}})
A1={{Q1}}</t>
    </r>
  </si>
  <si>
    <t>&lt;p&gt;Quita {{Q2}} pelotas a {{T1}}.&lt;/p&gt;</t>
  </si>
  <si>
    <t>&lt;p&gt;Quita {{Q2}} pelotas de tenis a {{T1}}.&lt;/p&gt;&lt;p&gt;{{T1}} − {{Q2}} = {{A1}}&lt;/p&gt;&lt;p&gt;{{T4}}{{T5}}&lt;/p&gt;</t>
  </si>
  <si>
    <t>T3={{T1}}-{{Q2}}
T4='&lt;img src=\"IMAGEN M1-NyO-1b-1\"&gt;'.repeat({{T3}})
T5='&lt;img src=\"IMAGEN M1-NyO-1b-1a\"&gt;'.repeat({{Q2}})</t>
  </si>
  <si>
    <t>{"id":"M1-NyO-18a-E-2","stimulus":"&lt;p&gt;Un partido de tenis ha empezado con todas estas pelotas. Si durante el partido se han perdido {{Q2}}, ¿con cuántas se puede jugar?&lt;/p&gt;&lt;div style=\"display:flex; flex-wrap: wrap; justify-content:center;\"&gt;{{T2}}&lt;/div&gt;","template":"&lt;p&gt;Se puede jugar con {{response}} pelotas.&lt;/p&gt;","hint":"&lt;p&gt;Quita {{Q2}} pelotas a {{T1}}.&lt;/p&gt;","feedback":"&lt;p&gt;Quita {{Q2}} pelotas de tenis a {{T1}}.&lt;/p&gt;&lt;p style=\"text-align: center\"&gt;{{T1}} − {{Q2}} = {{A1}}&lt;/p&gt;&lt;div style=\"display:flex; flex-wrap: wrap; justify-content:center;\"&gt;{{T4}}{{T5}}&lt;/div&gt;","seed":{"parameters":[{"name":"Q1","label":null,"list":[2,3,4]},{"name":"Q2","label":null,"list":[2,3,4,5]}],"calculated":[{"name":"T1","label":"{{function}}","function":"{{Q1}}+{{Q2}}","temp":true},{"name":"T2","label":"{{function}}","function":"'&lt;img src=\"https://blueberry-assets.oneclick.es/M1_NyO_1b_1.svg\" width=\"100\"&gt;'.repeat({{T1}})","temp":true},{"name":"T3","label":"{{function}}","function":"{{T1}}-{{Q2}}","temp":true},{"name":"T4","label":"{{function}}","function":"'&lt;img src=\"https://blueberry-assets.oneclick.es/M1_NyO_1b_1.svg\" width=\"100\"&gt;'.repeat({{T3}})","temp":true},{"name":"T5","label":"{{function}}","function":"'&lt;img src=\"https://blueberry-assets.oneclick.es/M1_NyO_1b_1a.svg\" width=\"100\"&gt;'.repeat({{Q2}})","temp":true},{"name":"A1","label":"{{function}}","function":"{{Q1}}"}],"uniques":true},"algorithm":{"name":"calculateOperation","params":{"method":"equivLiteral","keyboard":"NUMERICAL"}}}</t>
  </si>
  <si>
    <t>&lt;p&gt;Al inicio de la tarde, el escaparate de una juguetería mostraba todos estos ositos de peluche. Si ahora quedan {{Q2}}, ¿cuántos se han vendido?&lt;/p&gt;
$$IMG=;300</t>
  </si>
  <si>
    <t>&lt;p&gt;La juguetería ha vendido {{A1}} ositos de peluche.&lt;/p&gt;</t>
  </si>
  <si>
    <r>
      <rPr>
        <rFont val="Calibri"/>
        <sz val="12.0"/>
      </rPr>
      <t>T1={{Q1}}+{{Q2}}
T2='&lt;img src="</t>
    </r>
    <r>
      <rPr>
        <rFont val="Calibri"/>
        <color rgb="FF1155CC"/>
        <sz val="12.0"/>
        <u/>
      </rPr>
      <t>http://drive.google.com/uc?export=view&amp;id=M1-NyO-18a-5</t>
    </r>
    <r>
      <rPr>
        <rFont val="Calibri"/>
        <sz val="12.0"/>
      </rPr>
      <t>" width="100"&gt;'.repeat({{T1}})
A1={{Q1}}</t>
    </r>
  </si>
  <si>
    <t>&lt;p&gt;Quita {{Q2}} ositos de peluche a {{T1}}.&lt;/p&gt;</t>
  </si>
  <si>
    <t>&lt;p&gt;Quita {{Q2}} ositos de peluche a {{T1}}.&lt;/p&gt;&lt;p&gt;{{T1}} − {{Q2}} = {{A1}}&lt;/p&gt;&lt;p&gt;{{T4}}{{T5}}&lt;/p&gt;</t>
  </si>
  <si>
    <t>T3={{T1}}-{{Q2}}
T4='&lt;img src=\"IMAGEN M1-NyO-18a-5\"&gt;'.repeat({{T3}})
T5='&lt;img src=\"IMAGEN M1-NyO-18a-5a\"&gt;'.repeat({{Q2}})</t>
  </si>
  <si>
    <t>{"id":"M1-NyO-18a-E-3","stimulus":"&lt;p&gt;Al inicio de la tarde, el escaparate de una juguetería mostraba todos estos ositos de peluche. Si ahora quedan {{Q2}}, ¿cuántos se han vendido?&lt;/p&gt;&lt;div style=\"display:flex; flex-wrap: wrap; justify-content:center;\"&gt;{{T2}}&lt;/div&gt;","template":"&lt;p&gt;La juguetería ha vendido {{response}} ositos de peluche.&lt;/p&gt;","hint":"&lt;p&gt;Quita {{Q2}} ositos de peluche a {{T1}}.&lt;/p&gt;","feedback":"&lt;p&gt;Quita {{Q2}} ositos de peluche a {{T1}}.&lt;/p&gt;&lt;p style=\"text-align: center\"&gt;{{T1}} − {{Q2}} = {{A1}}&lt;/p&gt;&lt;div style=\"display:flex; justify-content:center;\"&gt;{{T4}}{{T5}}&lt;/div&gt;","seed":{"parameters":[{"name":"Q1","label":null,"list":[2,3,4]},{"name":"Q2","label":null,"list":[2,3,4,5]}],"calculated":[{"name":"T1","label":"{{function}}","function":"{{Q1}}+{{Q2}}","temp":true},{"name":"T2","label":"{{function}}","function":"'&lt;img src=\"https://blueberry-assets.oneclick.es/M1_NyO_18a_5.svg\" width=\"100\"&gt;'.repeat({{T1}})","temp":true},{"name":"T3","label":"{{function}}","function":"{{T1}}-{{Q2}}","temp":true},{"name":"T4","label":"{{function}}","function":"'&lt;img src=\"https://blueberry-assets.oneclick.es/M1_NyO_18a_5.svg\" width=\"100\"&gt;'.repeat({{T3}})","temp":true},{"name":"T5","label":"{{function}}","function":"'&lt;img src=\"https://blueberry-assets.oneclick.es/M1_NyO_18a_5a.svg\" width=\"100\"&gt;'.repeat({{Q2}})","temp":true},{"name":"A1","label":"{{function}}","function":"{{Q1}}"}],"uniques":true},"algorithm":{"name":"calculateOperation","params":{"method":"equivLiteral","keyboard":"NUMERICAL"}}}</t>
  </si>
  <si>
    <t>M1-NyO-18b</t>
  </si>
  <si>
    <t>Resta sin apoyo gráfico (sin llevadas, una cifra, horizontal)</t>
  </si>
  <si>
    <t>&lt;p&gt;Arrastra el resultado de la siguiente resta.&lt;/p&gt;</t>
  </si>
  <si>
    <t>&lt;p&gt;{{T1}} − {{Q2}} = {{A1}}&lt;/p&gt;</t>
  </si>
  <si>
    <t xml:space="preserve">T1={{Q1}}+{{Q2}}
A1={{Q1}}*
A2={{Q1}}+1
A3={{Q1}}-1
</t>
  </si>
  <si>
    <t>&lt;p&gt;Quítale {{Q2}}  a {{T1}}.&lt;/p&gt;</t>
  </si>
  <si>
    <t>&lt;p&gt;Quítale {{Q2}}  a {{T1}}.&lt;/p&gt;&lt;p&gt;{{T1}} − {{Q2}} = {{A1}}&lt;/p&gt;&lt;p&gt;{{T3}}{{T4}}&lt;/p&gt;</t>
  </si>
  <si>
    <t>T2={{T1}}-{{Q2}}
T3='&lt;img src=\"IMAGEN M1-NyO-18b-1\"&gt;'.repeat({{T2}})
T4='&lt;img src=\"IMAGEN M1-NyO-18b-2\"&gt;'.repeat({{Q2}})</t>
  </si>
  <si>
    <r>
      <rPr>
        <rFont val="Calibri"/>
        <color theme="1"/>
        <sz val="12.0"/>
      </rPr>
      <t>{"id":"M1-NyO-18b-I-1","stimulus":"&lt;p&gt;Arrastra el resultado de la siguiente resta.&lt;/p&gt;","template":"&lt;p style=\"text-align: center\"&gt;{{T1}} − {{Q2}} = {{response}}&lt;/p&gt;","hint":"&lt;p&gt;Quítale {{Q2}} a {{T1}}.&lt;/p&gt;","feedback":"&lt;p&gt;Quítale {{Q2}} a {{T1}}.&lt;/p&gt;&lt;p style=\"text-align: center\"&gt;{{T1}} − {{Q2}} = {{A1}}&lt;/p&gt;&lt;div style=\"display:flex; justify-content:center;\"&gt;{{T3}}{{T4}}&lt;/div&gt;","seed":{"parameters":[{"name":"Q1","label":null,"list":[1,2,3,4]},{"name":"Q2","label":null,"list":[1,2,3,4,5]}],"calculated":[{"name":"T1","label":"{{function}}","function":"{{Q1}}+{{Q2}}","temp":true},{"name":"T2","label":"{{function}}","function":"{{T1}}-{{Q2}}","temp":true},{"name":"T3","label":"{{function}}","function":"'&lt;img src=\"</t>
    </r>
    <r>
      <rPr>
        <rFont val="Calibri"/>
        <color rgb="FF000000"/>
        <sz val="12.0"/>
      </rPr>
      <t>https://blueberry-assets.oneclick.es/M1_NyO_18b_1.svg</t>
    </r>
    <r>
      <rPr>
        <rFont val="Calibri"/>
        <color theme="1"/>
        <sz val="12.0"/>
      </rPr>
      <t>\" width=\"90\"&gt;'.repeat({{T2}})","temp":true},{"name":"T4","label":"{{function}}","function":"'&lt;img src=\"https://blueberry-assets.oneclick.es/M1_NyO_18b_2.svg\" width=\"90\"&gt;'.repeat({{Q2}})","temp":true},{"name":"A1","label":"{{function}}","function":"{{Q1}}"},{"name":"A2","label":"{{function}}","function":"{{Q1}}+1","incorrect":true},{"name":"A3","label":"{{function}}","function":"{{Q1}}-1","incorrect":true}],"uniques":true},"algorithm":{"name":"calculateOperation","template":"Cloze with drag &amp; drop","params":{"keyboard":"NUMERICAL"}}}</t>
    </r>
  </si>
  <si>
    <t>&lt;p&gt;Escribe el resultado de esta resta.&lt;/p&gt;</t>
  </si>
  <si>
    <t>T1={{Q1}}+{{Q2}}
A1={{Q1}}</t>
  </si>
  <si>
    <t>{"id":"M1-NyO-18b-E-1","stimulus":"&lt;p&gt;Escribe el resultado de esta resta.&lt;/p&gt;","template":"&lt;p style=\"text-align: center\"&gt;{{T1}} − {{Q2}} = {{response}}&lt;/p&gt;","hint":"&lt;p&gt;Quítale {{Q2}} a {{T1}}.&lt;/p&gt;","feedback":"&lt;p&gt;Quítale {{Q2}} a {{T1}}.&lt;/p&gt;&lt;p style=\"text-align: center\"&gt;{{T1}} − {{Q2}} = {{A1}}&lt;/p&gt;&lt;div style=\"display:flex; justify-content:center;\"&gt;{{T3}}{{T4}}&lt;/div&gt;","seed":{"parameters":[{"name":"Q1","label":null,"list":[1,2,3,4]},{"name":"Q2","label":null,"list":[1,2,3,4,5]}],"calculated":[{"name":"T1","label":"{{function}}","function":"{{Q1}}+{{Q2}}","temp":true},{"name":"T2","label":"{{function}}","function":"{{T1}}-{{Q2}}","temp":true},{"name":"T3","label":"{{function}}","function":"'&lt;img src=\"https://blueberry-assets.oneclick.es/M1_NyO_18b_1.svg\" width=\"90\"&gt;'.repeat({{T2}})","temp":true},{"name":"T4","label":"{{function}}","function":"'&lt;img src=\"https://blueberry-assets.oneclick.es/M1_NyO_18b_2.svg\" width=\"90\"&gt;'.repeat({{Q2}})","temp":true},{"name":"A1","label":"{{function}}","function":"{{Q1}}"}],"uniques":true},"algorithm":{"name":"calculateOperation","params":{"method":"equivLiteral","keyboard":"NUMERICAL"}}}</t>
  </si>
  <si>
    <t>&lt;p&gt;Antes de ayer, en casa de Ramón había {{T1}} latas de atún. Hoy solo quedan {{Q2}}. ¿Cuántas se han comido?&lt;/p&gt;</t>
  </si>
  <si>
    <t>&lt;p&gt;Se han comido {{A1}} latas.&lt;/p&gt;</t>
  </si>
  <si>
    <t>Q1=List=2,3,4
Q2=List=2,3,4,5</t>
  </si>
  <si>
    <t>&lt;p&gt;Quítale {{Q2}}  a {{T1}}.&lt;/p&gt;&lt;p&gt;{{T1}} − {{Q2}} = {{A1}}&lt;/p&gt;</t>
  </si>
  <si>
    <t>{"id":"M1-NyO-18b-A-1","stimulus":"&lt;p&gt;Antes de ayer, en casa de Ramón había {{T1}} latas de atún. Hoy solo quedan {{Q2}}. ¿Cuántas se han comido?&lt;/p&gt;","template":"&lt;p&gt;Se han comido {{response}} latas.&lt;/p&gt;","hint":"&lt;p&gt;Quítale a las {{T1}} latas iniciales las {{Q2}} latas de ahora.&lt;/p&gt;","feedback":"&lt;p&gt;Quítale a las {{T1}} latas iniciales las {{Q2}} latas de ahora.&lt;/p&gt;&lt;p style=\"text-align: center\"&gt;{{T1}} − {{Q2}} = {{A1}}&lt;/p&gt;","seed":{"parameters":[{"name":"Q1","label":null,"list":[2,3,4]},{"name":"Q2","label":null,"list":[2,3,4,5]}],"calculated":[{"name":"T1","label":"{{function}}","function":"{{Q1}}+{{Q2}}","temp":true},{"name":"A1","label":"{{function}}","function":"{{Q1}}"}],"uniques":true},"algorithm":{"name":"calculateOperation","params":{"method":"equivLiteral","keyboard":"NUMERICAL"}}}</t>
  </si>
  <si>
    <t>&lt;p&gt;La perrita de Javier ha tenido {{T1}} cachorros. {{Q2}} de ellos han sido negros y el resto, blancos. ¿Cuántos cachorros son blancos?&lt;/p&gt;</t>
  </si>
  <si>
    <t>&lt;p&gt;La perrita ha tenido {{A1}} cachorros blancos.&lt;/p&gt;</t>
  </si>
  <si>
    <t>{"id":"M1-NyO-18b-A-2","stimulus":"&lt;p&gt;La perrita de Javier ha tenido {{T1}} cachorros. {{Q2}} de ellos han sido negros y el resto, blancos. ¿Cuántos cachorros son blancos?&lt;/p&gt;","template":"&lt;p&gt;La perrita ha tenido {{response}} cachorros blancos.&lt;/p&gt;","hint":"&lt;p&gt;Quítale al número de cachorros, {{T1}}, los {{Q2}} cachorros negros.&lt;/p&gt;","feedback":"&lt;p&gt;Quítale al número de cachorros, {{T1}}, los {{Q2}} cachorros negros.&lt;/p&gt;&lt;p style=\"text-align: center\"&gt;{{T1}} − {{Q2}} = {{A1}}&lt;/p&gt;","seed":{"parameters":[{"name":"Q1","label":null,"list":[2,3,4]},{"name":"Q2","label":null,"list":[2,3,4,5]}],"calculated":[{"name":"T1","label":"{{function}}","function":"{{Q1}}+{{Q2}}","temp":true},{"name":"A1","label":"{{function}}","function":"{{Q1}}"}],"uniques":true},"algorithm":{"name":"calculateOperation","params":{"method":"equivLiteral","keyboard":"NUMERICAL"}}}</t>
  </si>
  <si>
    <t>&lt;p&gt;Diego tiene {{T1}} macetas que riega todas las semanas. Si ya ha regado {{Q2}} de ellas, ¿cuántas le quedan?&lt;/p&gt;</t>
  </si>
  <si>
    <t>&lt;p&gt;Le queda por regar {{A1}} macetas.&lt;/p&gt;</t>
  </si>
  <si>
    <t>{"id":"M1-NyO-18b-A-3","stimulus":"&lt;p&gt;Diego tiene {{T1}} macetas que riega todas las semanas. Si ya ha regado {{Q2}} de ellas, ¿cuántas le quedan?&lt;/p&gt;","template":"&lt;p&gt;Le queda por regar {{response}} macetas.&lt;/p&gt;","hint":"&lt;p&gt;Quítale al número de macetas, {{T1}}, las {{Q2}} que ya ha regado.&lt;/p&gt;","feedback":"&lt;p&gt;Quítale al número de macetas, {{T1}}, las {{Q2}} que ya ha regado.&lt;/p&gt;&lt;p style=\"text-align: center\"&gt;{{T1}} − {{Q2}} = {{A1}}&lt;/p&gt;","seed":{"parameters":[{"name":"Q1","label":null,"list":[2,3,4]},{"name":"Q2","label":null,"list":[2,3,4,5]}],"calculated":[{"name":"T1","label":"{{function}}","function":"{{Q1}}+{{Q2}}","temp":true},{"name":"A1","label":"{{function}}","function":"{{Q1}}"}],"uniques":true},"algorithm":{"name":"calculateOperation","params":{"method":"equivLiteral","keyboard":"NUMERICAL"}}}</t>
  </si>
  <si>
    <t>M1-NyO-18c</t>
  </si>
  <si>
    <t>Resta sin apoyo gráfico (nºs menores que 20, horizontal)</t>
  </si>
  <si>
    <t>&lt;p&gt;¿Cuál es el resultado de esta resta?&lt;/p&gt;</t>
  </si>
  <si>
    <t>&lt;p&gt;{{T1}} − {{Q1}} = {{A1}}&lt;/p&gt;</t>
  </si>
  <si>
    <t>Q1-Q4= Min= 2; Max= 20; Step= 1</t>
  </si>
  <si>
    <t>T1= {{Q1}}+{{Q2}}
group1= {{Q2}}*, {{Q3}}, {{Q4}}</t>
  </si>
  <si>
    <t>&lt;p&gt;Quítale {{Q2}} a {{T1}}.&lt;/p&gt;</t>
  </si>
  <si>
    <t>&lt;p&gt;Quítale {{Q2}} a {{T1}}.&lt;/p&gt;&lt;p&gt;{{T1}} − {{Q1}} = {{A1}}&lt;/p&gt;</t>
  </si>
  <si>
    <t>{
    "id": "M1-NyO-18c-I-1",
    "stimulus": "&lt;p&gt;¿Cuál es el resultado de esta resta?&lt;/p&gt;",
    "template": "&lt;p style=\"text-align: center\"&gt;{{T1}} − {{Q1}} = {{response}}&lt;/p&gt;",
    "hint": "&lt;p&gt;Quítale {{Q1}} a {{T1}}.&lt;/p&gt;",
    "feedback": "&lt;p&gt;Quítale {{Q1}} a {{T1}}.&lt;/p&gt;&lt;p style=\"text-align: center\"&gt;{{T1}} − {{Q1}} = {{A1}}&lt;/p&gt;",
    "seed": {
        "parameters": [
            {
                "name": "Q1",
                "label": null,
                "min": 5,
                "max": 10,
                "step": 1
            },
            {
                "name": "Q2",
                "label": null,
                "min": 5,
                "max": 10,
                "step": 1
            },
            {
                "name": "Q3",
                "label": null,
                "min": 5,
                "max": 10,
                "step": 1
            },
            {
                "name": "Q4",
                "label": null,
                "min": 5,
                "max": 10,
                "step": 1
            }
        ],
        "calculated": [
            {
                "name": "T1",
                "label": "{{function}}",
                "function": "{{Q1}}+{{Q2}}",
                "temp": true
            },
            {
                "name": "A1",
                "label": "{{function}}",
                "function": "{{Q2}}",
                "group": 1
            },
            {
                "name": "A2",
                "label": "{{function}}",
                "function": "{{Q3}}",
                "incorrect": true,
                "group": 1
            },
            {
                "name": "A3",
                "label": "{{function}}",
                "function": "{{Q4}}",
                "incorrect": true,
                "group": 1
            }
        ],
        "uniques": true
    },
    "algorithm": {
        "name": "groupResponses",
        "template": "Cloze with drop down"
    }
}</t>
  </si>
  <si>
    <t>Calcula el resultado de la siguiente resta.</t>
  </si>
  <si>
    <t>{{T1}} − {{Q2}} = {{A1}}</t>
  </si>
  <si>
    <t>Q1-Q2= Min= 2; Max= 20; Step= 1</t>
  </si>
  <si>
    <t>T1= {{Q1}}+{{Q2}}
A1= {{Q1}}</t>
  </si>
  <si>
    <t>&lt;p&gt;Quítale {{Q2}} a {{T1}}.&lt;/p&gt;&lt;p&gt;{{T1}} − {{Q2}} = {{A1}}&lt;/p&gt;</t>
  </si>
  <si>
    <t>{"id":"M1-NyO-18c-E-1","stimulus":"&lt;p&gt;Calcula el resultado de la siguiente resta.&lt;/p&gt;","template":"&lt;p style=\"text-align: center\"&gt;{{T1}} − {{Q2}} = {{response}}&lt;/p&gt;","hint":"&lt;p&gt;Quítale {{Q2}} a {{T1}}.&lt;/p&gt;","feedback":"&lt;p&gt;Quítale {{Q2}} a {{T1}}.&lt;/p&gt;&lt;p style=\"text-align: center\"&gt;{{T1}} − {{Q2}} = {{A1}}&lt;/p&gt;","seed":{"parameters":[{"name":"Q1","label":null,"min":2,"max":20,"step":1},{"name":"Q2","label":null,"min":2,"max":20,"step":1}],"calculated":[{"name":"T1","function":"{{Q1}}+{{Q2}}","temp":true},{"name":"A1","function":"{{Q1}}"}],"uniques":true},"algorithm":{"name":"calculateOperation","params":{"method":"equivLiteral","keyboard":"NUMERICAL"}}}</t>
  </si>
  <si>
    <t>Roberto llevaba {{T1}} naranjas en una caja pero se le cayeron {{Q2}}. ¿Cuántas naranjas quedaron?</t>
  </si>
  <si>
    <t>{{A1}} naranjas.</t>
  </si>
  <si>
    <t>&lt;p&gt;A las {{T1}} naranjas quítale las {{Q2}} que se cayeron.&lt;/p&gt;</t>
  </si>
  <si>
    <t>&lt;p&gt;A las {{T1}} naranjas iniciales las {{Q2}} que se cayeron.&lt;/p&gt;&lt;p&gt;{{T1}} − {{Q2}} = {{A1}}&lt;/p&gt;</t>
  </si>
  <si>
    <t>{"id":"M1-NyO-18c-A-1","stimulus":"&lt;p&gt;Roberto llevaba {{T1}} naranjas en una caja pero se le cayeron {{Q2}}. ¿Cuántas naranjas quedaron?&lt;/p&gt;","template":"&lt;p&gt;Quedaron {{response}} naranjas.&lt;/p&gt;","hint":"&lt;p&gt;A las {{T1}} naranjas quítale las {{Q2}} que se cayeron.&lt;/p&gt;","feedback":"&lt;p&gt;A las {{T1}} naranjas quítales las {{Q2}} que se cayeron.&lt;/p&gt;&lt;p style=\"text-align: center\"&gt;{{T1}} − {{Q2}} = {{A1}}&lt;/p&gt;","seed":{"parameters":[{"name":"Q1","label":null,"min":2,"max":20,"step":1},{"name":"Q2","label":null,"min":2,"max":20,"step":1}],"calculated":[{"name":"T1","function":"{{Q1}}+{{Q2}}","temp":true},{"name":"A1","function":"{{Q1}}"}],"uniques":true},"algorithm":{"name":"calculateOperation","params":{"method":"equivLiteral","keyboard":"NUMERICAL"}}}</t>
  </si>
  <si>
    <t>&lt;p&gt;Una colección de figuras está compuesta por {{T1}} muñecos y Graciela tiene {{Q2}} muñecos. ¿Cuántos muñecos le faltan para completar la colección?&lt;/p&gt;</t>
  </si>
  <si>
    <t>&lt;p&gt;{{A1}} muñecos.&lt;/p&gt;</t>
  </si>
  <si>
    <t>&lt;p&gt;A los {{T1}} muñecos quítale los {{Q2}} que Graciela ya tiene.&lt;/p&gt;</t>
  </si>
  <si>
    <t>&lt;p&gt;A los {{T1}} muñecos quítale los {{Q2}} que Graciela ya tiene.&lt;/p&gt;&lt;p&gt;{{T1}} − {{Q2}} = {{A1}}&lt;/p&gt;</t>
  </si>
  <si>
    <t>{"id":"M1-NyO-18c-A-2","stimulus":"&lt;p&gt;Una colección de figuras está compuesta por {{T1}} muñecos y Graciela tiene {{Q2}} muñecos. ¿Cuántos muñecos le faltan para completar la colección?&lt;/p&gt;","template":"&lt;p&gt;{{response}} muñecos.&lt;/p&gt;","hint":"&lt;p&gt;A los {{T1}} muñecos quítale los {{Q2}} que Graciela ya tiene.&lt;/p&gt;","feedback":"&lt;p&gt;A los {{T1}} muñecos quítale los {{Q2}} que Graciela ya tiene.&lt;/p&gt;&lt;p style=\"text-align: center\"&gt;{{T1}} − {{Q2}} = {{A1}}&lt;/p&gt;","seed":{"parameters":[{"name":"Q1","label":null,"min":2,"max":20,"step":1},{"name":"Q2","label":null,"min":2,"max":20,"step":1}],"calculated":[{"name":"T1","label":"{{function}}","function":"{{Q1}}+{{Q2}}","temp":true},{"name":"A1","label":"{{function}}","function":"{{Q1}}"}],"uniques":true},"algorithm":{"name":"calculateOperation","params":{"method":"equivLiteral","keyboard":"NUMERICAL"}}}</t>
  </si>
  <si>
    <t>&lt;p&gt;En el cumpleaños de Jazmín, el pastel tenía {{T1}} porciones. Si los invitados comieron {{Q2}} porciones. ¿Cuántas porciones quedan?&lt;/p&gt;</t>
  </si>
  <si>
    <t>&lt;p&gt;{{A1}} naranjas.&lt;/p&gt;</t>
  </si>
  <si>
    <t>&lt;p&gt;A las {{T1}} porciones quítale las {{Q2}} que ya se comieron.&lt;/p&gt;</t>
  </si>
  <si>
    <t>&lt;p&gt;A las {{T1}} porciones quítale las {{Q2}} que ya se comieron.&lt;/p&gt;&lt;p&gt;{{T1}} − {{Q2}} = {{A1}}&lt;/p&gt;</t>
  </si>
  <si>
    <t>{"id":"M1-NyO-18c-A-3","stimulus":"&lt;p&gt;En el cumpleaños de Jazmín, el pastel tenía {{T1}} porciones. Si los invitados comieron {{Q2}} porciones. ¿Cuántas porciones quedan?&lt;/p&gt;","template":"&lt;p&gt;{{response}} porciones.&lt;/p&gt;","hint":"&lt;p&gt;A las {{T1}} porciones quítale las {{Q2}} que ya se comieron.&lt;/p&gt;","feedback":"&lt;p&gt;A las {{T1}} porciones quítale las {{Q2}} que ya se comieron.&lt;/p&gt;&lt;p style=\"text-align: center\"&gt;{{T1}} − {{Q2}} = {{A1}}&lt;/p&gt;","seed":{"parameters":[{"name":"Q1","label":null,"min":2,"max":20,"step":1},{"name":"Q2","label":null,"min":2,"max":20,"step":1}],"calculated":[{"name":"T1","label":"{{function}}","function":"{{Q1}}+{{Q2}}","temp":true},{"name":"A1","label":"{{function}}","function":"{{Q1}}"}],"uniques":true},"algorithm":{"name":"calculateOperation","params":{"method":"equivLiteral","keyboard":"NUMERICAL"}}}</t>
  </si>
  <si>
    <t>M1-NyO-47a</t>
  </si>
  <si>
    <t>Resta con apoyo de la recta numérica (sin llevadas, una cifra, horizontal)</t>
  </si>
  <si>
    <t>&lt;p&gt;Elige el resultado de la siguiente resta. Ayúdate de la recta numérica.&lt;/p&gt;&lt;p style="text-align: center"&gt;{{T1}} − {{Q1}} = ...&lt;/p&gt;&lt;div class="fr-number-line" data-graphic='{"distance":1,"min":0,"divisions":18}'&gt;</t>
  </si>
  <si>
    <t>T1 = {{Q1}}+{{Q2}}
A1 = {{Q2}}*
A2 = {{Q3}}
A3 = {{Q4}}</t>
  </si>
  <si>
    <t>&lt;p&gt;Cuenta {{Q1}} desde {{T1}} hacia la izquierda.&lt;/p&gt;</t>
  </si>
  <si>
    <t>&lt;p&gt;Para hacer esta resta con la ayuda de una recta numérica, hay que contar {{Q1}} posiciones desde {{T1}} hacia la izquierda. Por ejemplo, para esta otra resta:&lt;/p&gt;&lt;p style"text-align:center;"&gt;5 − 3 = 2&lt;/p&gt;
$$IMG=M1_NyO_47a_1</t>
  </si>
  <si>
    <t>{
    "id": "M1-NyO-47a-I-1",
    "stimulus": "&lt;p&gt;Elige el resultado de la siguiente resta. Ayúdate de la recta numérica.&lt;/p&gt;&lt;p style=\"text-align: center\"&gt;{{T1}} − {{Q1}} = ...&lt;/p&gt;&lt;div class=\"fr-number-line\" data-graphic='{\"distance\":1,\"min\":{{T2}},\"divisions\":11}'&gt;",
    "hint": "&lt;p&gt;Cuenta {{Q1}} desde {{T1}} hacia la izquierda.&lt;/p&gt;",
    "feedback": "&lt;p&gt;Para hacer esta resta con la ayuda de una recta numérica, hay que contar {{Q1}} posiciones desde {{T1}} hacia la izquierda. Por ejemplo, para esta otra resta:&lt;/p&gt;&lt;p style=\"text-align:center;\"&gt;5 − 3 = 2&lt;/p&gt;&lt;div style=\"display:flex; justify-content:center;\"&gt;&lt;img src=\"https://blueberry-assets.oneclick.es/M1_NyO_47a_1.svg\" width=\"300\"&gt;&lt;/img&gt;&lt;/div&gt;",
    "seed": {
        "parameters": [
            {
                "name": "Q1",
                "label": null,
                "min": 2,
                "max": 9,
                "step": 1
            },
            {
                "name": "Q2",
                "label": null,
                "min": 1,
                "max": 9,
                "step": 1
            },
            {
                "name": "Q3",
                "label": null,
                "min": 1,
                "max": 9,
                "step": 1
            },
            {
                "name": "Q4",
                "label": null,
                "min": 1,
                "max": 9,
                "step": 1
            }
        ],
        "calculated": [
            {
                "name": "T1",
                "label": "{{function}}",
                "function": "{{Q1}}+{{Q2}}",
                "temp": true
            },
            {
                "name": "T2",
                "label": "{{function}}",
                "function": "if ({{Q1}}+{{Q2}}-9 &lt; 0) {0} else {{{Q1}}+{{Q2}}-9}",
                "temp": true
            },
            {
                "name": "A1",
                "label": "{{function}}",
                "function": "{{Q2}}"
            },
            {
                "name": "A2",
                "label": "{{function}}",
                "function": "{{Q3}}",
                "incorrect": true
            },
            {
                "name": "A3",
                "label": "{{function}}",
                "function": "{{Q4}}",
                "incorrect": true
            }
        ],
        "uniques": true
    },
    "algorithm": {
        "name": "trueFalse",
        "template": "Multiple choice – standard",
        "params": {
            "countCorrect": 1,
            "countIncorrect": 2,
            "showCheckIcon": false,
            "columns": 3
        }
    }
}</t>
  </si>
  <si>
    <t>&lt;p&gt;Ayúdate de esta recta numérica para calcular la resta.&lt;/p&gt;&lt;div class="fr-number-line" data-graphic='{"distance":1,"min":0,"divisions":18}'&gt;</t>
  </si>
  <si>
    <t>T1 = {{Q1}}+{{Q2}}
A1 = {{Q2}}</t>
  </si>
  <si>
    <t>{
    "id": "M1-NyO-47a-E-1",
    "stimulus": "&lt;p&gt;Ayúdate de esta recta numérica para calcular la resta.&lt;/p&gt;&lt;div class=\"fr-number-line\" data-graphic='{\"distance\":1,\"min\":{{T2}},\"divisions\":11}'&gt;",
    "template": "&lt;p style=\"text-align:center;\"&gt;{{T1}} − {{Q1}} = {{response}}&lt;/p&gt;",
    "hint": "&lt;p&gt;Cuenta {{Q1}} desde {{T1}} hacia la izquierda.&lt;/p&gt;",
    "feedback": "&lt;p&gt;Para hacer esta resta con la ayuda de una recta numérica, hay que contar {{Q1}} posiciones desde {{T1}} hacia la izquierda. Por ejemplo, para esta otra resta:&lt;/p&gt;&lt;p style=\"text-align:center;\"&gt;5 − 3 = 2&lt;/p&gt;&lt;div style=\"display:flex; justify-content:center;\"&gt;&lt;img src=\"https://blueberry-assets.oneclick.es/M1_NyO_47a_1.svg\" width=\"300\"&gt;&lt;/img&gt;&lt;/div&gt;",
    "seed": {
        "parameters": [
            {
                "name": "Q1",
                "label": null,
                "min": 2,
                "max": 9,
                "step": 1
            },
            {
                "name": "Q2",
                "label": null,
                "min": 1,
                "max": 9,
                "step": 1
            }
        ],
        "calculated": [
            {
                "name": "T1",
                "label": "{{function}}",
                "function": "{{Q1}}+{{Q2}}",
                "temp": true
            },
            {
                "name": "T2",
                "label": "{{function}}",
                "function": "if ({{Q1}}+{{Q2}}-9 &lt; 0) {0} else {{{Q1}}+{{Q2}}-9}",
                "temp": true
            },
            {
                "name": "A1",
                "label": "{{function}}",
                "function": "{{Q2}}"
            }
        ],
        "uniques": true
    },
    "algorithm": {
        "name": "calculateOperation",
        "params": {
            "method": "equivLiteral",
            "keyboard": "NUMERICAL"
        }
    }
}</t>
  </si>
  <si>
    <t>&lt;p&gt;Jonathan ha comprado {{T1}} caramelos y ha regalado {{Q1}}. ¿Cuántos le quedan? Ayúdate de esta recta numérica.&lt;/p&gt;&lt;div class="fr-number-line" data-graphic='{"distance":1,"min":0,"divisions":18}'&gt;</t>
  </si>
  <si>
    <t>&lt;p&gt;{{A1}} caramelos.&lt;/p&gt;</t>
  </si>
  <si>
    <t>{
    "id": "M1-NyO-47a-A-1",
    "stimulus": "&lt;p&gt;Jonathan ha comprado {{T1}} caramelos y ha regalado {{Q1}}. ¿Cuántos le quedan? Ayúdate de esta recta numérica.&lt;/p&gt;&lt;div class=\"fr-number-line\" data-graphic='{\"distance\":1,\"min\":{{T2}},\"divisions\":11}'&gt;",
    "template": "&lt;p&gt;Le quedan {{response}} caramelos.&lt;/p&gt;",
    "hint": "&lt;p&gt;Cuenta {{Q1}} desde {{T1}} hacia la izquierda.&lt;/p&gt;",
    "feedback": "&lt;p&gt;Para hacer esta resta con la ayuda de una recta numérica, hay que contar {{Q1}} posiciones desde {{T1}} hacia la izquierda. Por ejemplo, para esta otra resta:&lt;/p&gt;&lt;p style=\"text-align:center;\"&gt;5 − 3 = 2&lt;/p&gt;&lt;div style=\"display:flex; justify-content:center;\"&gt;&lt;img src=\"https://blueberry-assets.oneclick.es/M1_NyO_47a_1.svg\" width=\"300\"&gt;&lt;/img&gt;&lt;/div&gt;",
    "seed": {
        "parameters": [
            {
                "name": "Q1",
                "label": null,
                "min": 2,
                "max": 9,
                "step": 1
            },
            {
                "name": "Q2",
                "label": null,
                "min": 1,
                "max": 9,
                "step": 1
            }
        ],
        "calculated": [
            {
                "name": "T1",
                "label": "{{function}}",
                "function": "{{Q1}}+{{Q2}}",
                "temp": true
            },
            {
                "name": "T2",
                "label": "{{function}}",
                "function": "if ({{Q1}}+{{Q2}}-9 &lt; 0) {0} else {{{Q1}}+{{Q2}}-9}",
                "temp": true
            },
            {
                "name": "A1",
                "label": "{{function}}",
                "function": "{{Q2}}"
            }
        ],
        "uniques": true
    },
    "algorithm": {
        "name": "calculateOperation",
        "params": {
            "method": "equivLiteral",
            "keyboard": "NUMERICAL"
        }
    }
}</t>
  </si>
  <si>
    <t>&lt;p&gt;Una pastelería ha preparado {{T1}} tartas y ha vendido {{Q1}}. ¿Cuántas tiene todavía en la tienda? Ayúdate de esta recta numérica.&lt;/p&gt;&lt;div class="fr-number-line" data-graphic='{"distance":1,"min":0,"divisions":18}'&gt;</t>
  </si>
  <si>
    <t>&lt;p&gt;{{A1}} tartas.&lt;/p&gt;</t>
  </si>
  <si>
    <t>{
    "id": "M1-NyO-47a-A-2",
    "stimulus": "&lt;p&gt;Una pastelería ha preparado {{T1}} tartas y ha vendido {{Q1}}. ¿Cuántas tiene todavía en la tienda? Ayúdate de esta recta numérica.&lt;/p&gt;&lt;div class=\"fr-number-line\" data-graphic='{\"distance\":1,\"min\":{{T2}},\"divisions\":11}'&gt;",
    "template": "&lt;p&gt;Tiene {{response}} tartas.&lt;/p&gt;",
    "hint": "&lt;p&gt;Cuenta {{Q1}} desde {{T1}} hacia la izquierda.&lt;/p&gt;",
    "feedback": "&lt;p&gt;Para hacer esta resta con la ayuda de una recta numérica, hay que contar {{Q1}} posiciones desde {{T1}} hacia la izquierda. Por ejemplo, para esta otra resta:&lt;/p&gt;&lt;p style=\"text-align:center;\"&gt;5 − 3 = 2&lt;/p&gt;&lt;div style=\"display:flex; justify-content:center;\"&gt;&lt;img src=\"https://blueberry-assets.oneclick.es/M1_NyO_47a_1.svg\" width=\"300\"&gt;&lt;/img&gt;&lt;/div&gt;",
    "seed": {
        "parameters": [
            {
                "name": "Q1",
                "label": null,
                "min": 2,
                "max": 9,
                "step": 1
            },
            {
                "name": "Q2",
                "label": null,
                "min": 2,
                "max": 9,
                "step": 1
            }
        ],
        "calculated": [
            {
                "name": "T1",
                "label": "{{function}}",
                "function": "{{Q1}}+{{Q2}}",
                "temp": true
            },
            {
                "name": "T2",
                "label": "{{function}}",
                "function": "if ({{Q1}}+{{Q2}}-9 &lt; 0) {0} else {{{Q1}}+{{Q2}}-9}",
                "temp": true
            },
            {
                "name": "A1",
                "label": "{{function}}",
                "function": "{{Q2}}"
            }
        ],
        "uniques": true
    },
    "algorithm": {
        "name": "calculateOperation",
        "params": {
            "method": "equivLiteral",
            "keyboard": "NUMERICAL"
        }
    }
}</t>
  </si>
  <si>
    <t>&lt;p&gt;Un cuidador de perros ha comprado {{T1}} sacos de pienso. Si se han comido {{Q1}} sacos, ¿cuántos le quedan? Ayúdate de esta recta numérica.&lt;/p&gt;&lt;div class="fr-number-line" data-graphic='{"distance":1,"min":0,"divisions":18}'&gt;</t>
  </si>
  <si>
    <t>&lt;p&gt;{{A1}} sacos.&lt;/p&gt;</t>
  </si>
  <si>
    <t>{
    "id": "M1-NyO-47a-A-3",
    "stimulus": "&lt;p&gt;Un cuidador de perros ha comprado {{T1}} sacos de pienso. Si se han comido {{Q1}} sacos, ¿cuántos le quedan? Ayúdate de esta recta numérica.&lt;/p&gt;&lt;div class=\"fr-number-line\" data-graphic='{\"distance\":1,\"min\":{{T2}},\"divisions\":11}'&gt;",
    "template": "&lt;p&gt;Le quedan {{response}} sacos.&lt;/p&gt;",
    "hint": "&lt;p&gt;Cuenta {{Q1}} desde {{T1}} hacia la izquierda.&lt;/p&gt;",
    "feedback": "&lt;p&gt;Para hacer esta resta con la ayuda de una recta numérica, hay que contar {{Q1}} posiciones desde {{T1}} hacia la izquierda. Por ejemplo, para esta otra resta:&lt;/p&gt;&lt;p style=\"text-align:center;\"&gt;5 − 3 = 2&lt;/p&gt;&lt;div style=\"display:flex; justify-content:center;\"&gt;&lt;img src=\"https://blueberry-assets.oneclick.es/M1_NyO_47a_1.svg\" width=\"300\"&gt;&lt;/img&gt;&lt;/div&gt;",
    "seed": {
        "parameters": [
            {
                "name": "Q1",
                "label": null,
                "min": 2,
                "max": 9,
                "step": 1
            },
            {
                "name": "Q2",
                "label": null,
                "min": 2,
                "max": 9,
                "step": 1
            }
        ],
        "calculated": [
            {
                "name": "T1",
                "label": "{{function}}",
                "function": "{{Q1}}+{{Q2}}",
                "temp": true
            },
            {
                "name": "T2",
                "label": "{{function}}",
                "function": "if ({{Q1}}+{{Q2}}-9 &lt; 0) {0} else {{{Q1}}+{{Q2}}-9}",
                "temp": true
            },
            {
                "name": "A1",
                "label": "{{function}}",
                "function": "{{Q2}}"
            }
        ],
        "uniques": true
    },
    "algorithm": {
        "name": "calculateOperation",
        "params": {
            "method": "equivLiteral",
            "keyboard": "NUMERICAL"
        }
    }
}</t>
  </si>
  <si>
    <t>M1-NyO-19a</t>
  </si>
  <si>
    <t>Resta sin apoyo gráfico (sin llevadas, una cifra, vertical)</t>
  </si>
  <si>
    <t>&lt;p&gt;Escoge el resultado de esta resta.&lt;/p&gt;</t>
  </si>
  <si>
    <t>Drop down</t>
  </si>
  <si>
    <t>Q1=List=1,2,3,4,5
Q2=List=1,2,3,4,5
Q3=List=1,2,3,4,5
Q4=List=1,2,3,4,5</t>
  </si>
  <si>
    <t>T1={{Q1}}+{{Q2}}
A1={{Q1}}
A3={{Q3}}
A5={{Q4}}</t>
  </si>
  <si>
    <t>{"id":"M1-NyO-19a-I-1","stimulus":"&lt;p&gt;Escoge el resultado de esta resta.&lt;/p&gt;","template":"&lt;p style=\"text-align: center\"&gt;{{T1}} − {{Q2}} = {{response}}&lt;/p&gt;","hint":"&lt;p&gt;Quítale {{Q2}} a {{T1}}.&lt;/p&gt;","feedback":"&lt;p&gt;Quítale {{Q2}} a {{T1}}.&lt;/p&gt;&lt;p style=\"text-align: center\"&gt;{{T1}} − {{Q2}} = {{A1}}&lt;/p&gt;&lt;div style=\"display:flex; justify-content:center;\"&gt;{{T3}}{{T4}}&lt;/div&gt;","seed":{"parameters":[{"name":"Q1","label":null,"list":[1,2,3,4,5]},{"name":"Q2","label":null,"list":[1,2,3,4,5]},{"name":"Q3","label":null,"list":[1,2,3,4,5]},{"name":"Q4","label":null,"list":[1,2,3,4,5]}],"calculated":[{"name":"T1","label":"{{function}}","function":"{{Q1}}+{{Q2}}","temp":true},{"name":"T2","label":"{{function}}","function":"{{T1}}-{{Q2}}","temp":true},{"name":"T3","label":"{{function}}","function":"'&lt;img src=\"https://blueberry-assets.oneclick.es/M1_NyO_18b_1.svg\" width=\"90\"&gt;'.repeat({{T2}})","temp":true},{"name":"T4","label":"{{function}}","function":"'&lt;img src=\"https://blueberry-assets.oneclick.es/M1_NyO_18b_2.svg\" width=\"90\"&gt;'.repeat({{Q2}})","temp":true},{"name":"A1","label":"{{function}}","function":"{{Q1}}","group":1},{"name":"A2","label":"{{function}}","function":"{{Q3}}","group":1,"incorrect":true},{"name":"A3","label":"{{function}}","function":"{{Q4}}","group":1,"incorrect":true}],"uniques":true},"algorithm":{"name":"groupResponses","template":"Cloze with drop down"}}</t>
  </si>
  <si>
    <t>{"id":"M1-NyO-19a-E-1","stimulus":"&lt;p&gt;Escribe el resultado de esta resta.&lt;/p&gt;","template":"&lt;p style=\"text-align: center\"&gt;{{T1}} − {{Q2}} = {{response}}&lt;/p&gt;","hint":"&lt;p&gt;Quítale {{Q2}} a {{T1}}.&lt;/p&gt;","feedback":"&lt;p&gt;Quítale {{Q2}} a {{T1}}.&lt;/p&gt;&lt;p style=\"text-align: center\"&gt;{{T1}} − {{Q2}} = {{A1}}&lt;/p&gt;&lt;div style=\"display:flex; justify-content:center;\"&gt;{{T3}}{{T4}}&lt;/div&gt;","seed":{"parameters":[{"name":"Q1","label":null,"list":[1,2,3,4]},{"name":"Q2","label":null,"list":[1,2,3,4,5]}],"calculated":[{"name":"T1","label":"{{function}}","function":"{{Q1}}+{{Q2}}","temp":true},{"name":"T2","label":"{{function}}","function":"{{T1}}-{{Q2}}","temp":true},{"name":"T3","label":"{{function}}","function":"'&lt;img src=\"https://blueberry-assets.oneclick.es/M1_NyO_18b_1.svg\" width=\"90\"&gt;'.repeat({{T2}})","temp":true},{"name":"T4","label":"{{function}}","function":"'&lt;img src=\"https://blueberry-assets.oneclick.es/M1_NyO_18b_2.svg\" width=\"90\"&gt;'.repeat({{Q2}})","temp":true},{"name":"A1","label":"{{function}}","function":"{{Q1}}"}],"uniques":false},"algorithm":{"name":"calculateOperation","params":{"method":"equivLiteral","keyboard":"NUMERICAL"}}}</t>
  </si>
  <si>
    <t>&lt;p&gt;Heidi tenía {{T1}} monedas al salir de casa y ha gastado {{Q2}} en gominolas. ¿Cuántas monedas le quedan?&lt;/p&gt;</t>
  </si>
  <si>
    <t>&lt;p&gt;{{T1}} − {{Q2}} = {{A1}} monedas&lt;/p&gt;</t>
  </si>
  <si>
    <t>Q1=List=1,2,3,4,5
Q2=List=1,2,3,4,5</t>
  </si>
  <si>
    <t>&lt;p&gt;Quítale {{Q2}}  a {{T1}}.&lt;/p&gt;&lt;p&gt;{{T1}} − {{Q2}} = {{A1}} monedas&lt;/p&gt;</t>
  </si>
  <si>
    <t>{"id":"M1-NyO-19a-A-1","stimulus":"&lt;p&gt;Heidi tenía {{T1}} monedas al salir de casa y ha gastado {{Q2}} en gominolas. ¿Cuántas monedas le quedan?&lt;/p&gt;","template":"&lt;p style=\"text-align: center\"&gt;{{T1}} − {{Q2}} = {{response}} monedas&lt;/p&gt;","hint":"&lt;p&gt;Quítale {{Q2}} a {{T1}}.&lt;/p&gt;","feedback":"&lt;p&gt;Quítale {{Q2}} a {{T1}}.&lt;/p&gt;&lt;p&gt;{{T1}} − {{Q2}} = {{A1}} monedas&lt;/p&gt;","seed":{"parameters":[{"name":"Q1","label":null,"list":[2,3,4,5]},{"name":"Q2","label":null,"list":[1,2,3,4,5]}],"calculated":[{"name":"T1","label":"{{function}}","function":"{{Q1}}+{{Q2}}","temp":true},{"name":"A1","label":"{{function}}","function":"{{Q1}}"}],"uniques":false},"algorithm":{"name":"calculateOperation","params":{"method":"equivLiteral","keyboard":"NUMERICAL"}}}</t>
  </si>
  <si>
    <t>&lt;p&gt;Marina ha comprado {{T1}} botes de miel, pero {{Q2}} son para sus vecinos. ¿Cuántos ha comprado para ella?&lt;/p&gt;</t>
  </si>
  <si>
    <t>&lt;p&gt;{{T1}} − {{Q2}} = {{A1}} botes de miel&lt;/p&gt;</t>
  </si>
  <si>
    <t>&lt;p&gt;Quítale {{Q2}}  a {{T1}}.&lt;/p&gt;&lt;p&gt;{{T1}} − {{Q2}} = {{A1}} botes de miel&lt;/p&gt;</t>
  </si>
  <si>
    <t>{"id":"M1-NyO-19a-A-2","stimulus":"&lt;p&gt;Marina ha comprado {{T1}} botes de miel, pero {{Q2}} son para sus vecinos. ¿Cuántos ha comprado para ella?&lt;/p&gt;","template":"&lt;p style=\"text-align: center\"&gt;{{T1}} − {{Q2}} = {{response}} botes de miel&lt;/p&gt;","hint":"&lt;p&gt;Quítale {{Q2}} a {{T1}}.&lt;/p&gt;","feedback":"&lt;p&gt;Quítale {{Q2}} a {{T1}}.&lt;/p&gt;&lt;p&gt;{{T1}} − {{Q2}} = {{A1}} botes de miel&lt;/p&gt;","seed":{"parameters":[{"name":"Q1","label":null,"list":[2,3,4,5]},{"name":"Q2","label":null,"list":[1,2,3,4,5]}],"calculated":[{"name":"T1","label":"{{function}}","function":"{{Q1}}+{{Q2}}","temp":true},{"name":"A1","label":"{{function}}","function":"{{Q1}}"}],"uniques":false},"algorithm":{"name":"calculateOperation","params":{"method":"equivLiteral","keyboard":"NUMERICAL"}}}</t>
  </si>
  <si>
    <t>&lt;p&gt;El padre de Octavio compró {{T1}} yogures hace unos días. Si ya se han tomado {{Q2}}, ¿cuántos les quedan?&lt;/p&gt;</t>
  </si>
  <si>
    <t>&lt;p&gt;{{T1}} − {{Q2}} = {{A1}} yogures&lt;/p&gt;</t>
  </si>
  <si>
    <t>&lt;p&gt;Quítale {{Q2}}  a {{T1}}.&lt;/p&gt;&lt;p&gt;{{T1}} − {{Q2}} = {{A1}} yogures&lt;/p&gt;</t>
  </si>
  <si>
    <t>{"id":"M1-NyO-19a-A-3","stimulus":"&lt;p&gt;El padre de Octavio compró {{T1}} yogures hace unos días. Si ya se han tomado {{Q2}}, ¿cuántos les quedan?&lt;/p&gt;","template":"&lt;p style=\"text-align: center\"&gt;{{T1}} − {{Q2}} = {{response}} yogures&lt;/p&gt;","hint":"&lt;p&gt;Quítale {{Q2}} a {{T1}}.&lt;/p&gt;","feedback":"&lt;p&gt;Quítale {{Q2}} a {{T1}}.&lt;/p&gt;&lt;p&gt;{{T1}} − {{Q2}} = {{A1}} yogures&lt;/p&gt;","seed":{"parameters":[{"name":"Q1","label":null,"list":[2,3,4,5]},{"name":"Q2","label":null,"list":[1,2,3,4,5]}],"calculated":[{"name":"T1","label":"{{function}}","function":"{{Q1}}+{{Q2}}","temp":true},{"name":"A1","label":"{{function}}","function":"{{Q1}}"}],"uniques":false},"algorithm":{"name":"calculateOperation","params":{"method":"equivLiteral","keyboard":"NUMERICAL"}}}</t>
  </si>
  <si>
    <t>M1-NyO-19b</t>
  </si>
  <si>
    <t>Resta sin apoyo gráfico (sin llevadas, dos cifras, vertical)</t>
  </si>
  <si>
    <t>&lt;p&gt;Selecciona el resultado de esta resta.&lt;/p&gt;&lt;p&gt;{{T1}} − {{T2}} = ...&lt;/p&gt;
A1*
A2
A3</t>
  </si>
  <si>
    <t>Q1-Q2=List=5,6,7,8,9
Q3-Q4=List=1,2,3,4,5</t>
  </si>
  <si>
    <t>T1=10*{{Q1}}+{{Q2}}
T2=10*{{Q3}}+{{Q4}}
A1={{T1}}-{{T2}}
A2={{T1}}-{{T2}}+1
A3={{T1}}-{{T2}}-1</t>
  </si>
  <si>
    <t>&lt;p&gt;Quítale {{T2}}  a {{T1}}.&lt;/p&gt;</t>
  </si>
  <si>
    <t>{
    "id": "M1-NyO-19b-I-1",
    "stimulus": "&lt;p&gt;Selecciona el resultado de esta resta.&lt;/p&gt;&lt;p style=\"text-align: center\"&gt;{{T1}} − {{T2}} = ...&lt;/p&gt;",
    "hint": "&lt;p&gt;Quítale {{T2}} a {{T1}}.&lt;/p&gt;",
    "feedback": "&lt;p&gt;Quítale {{T2}} a {{T1}}.&lt;/p&gt;",
    "seed": {
        "parameters": [
            {
                "name": "Q1",
                "label": null,
                "list": [
                    5,
                    6,
                    7,
                    8,
                    9
                ]
            },
            {
                "name": "Q2",
                "label": null,
                "list": [
                    5,
                    6,
                    7,
                    8,
                    9
                ]
            },
            {
                "name": "Q3",
                "label": null,
                "list": [
                    1,
                    2,
                    3,
                    4,
                    5
                ]
            },
            {
                "name": "Q4",
                "label": null,
                "list": [
                    1,
                    2,
                    3,
                    4,
                    5
                ]
            }
        ],
        "calculated": [
            {
                "name": "T1",
                "label": "{{function}}",
                "function": "10*{{Q1}}+{{Q2}}",
                "temp": true
            },
            {
                "name": "T2",
                "label": "{{function}}",
                "function": "10*{{Q3}}+{{Q4}}",
                "temp": true
            },
            {
                "name": "A1",
                "label": "{{function}}",
                "function": "{{T1}}-{{T2}}"
            },
            {
                "name": "A2",
                "label": "{{function}}",
                "function": "{{T1}}-{{T2}}+1",
                "incorrect": true
            },
            {
                "name": "A3",
                "label": "{{function}}",
                "function": "{{T1}}-{{T2}}-1",
                "incorrect": true
            }
        ],
        "uniques": false
    },
    "algorithm": {
        "name": "trueFalse",
        "template": "Multiple choice – standard",
        "params": {
            "countCorrect": 1,
            "countIncorrect": 2,
            "showCheckIcon": false,
            "columns": 3
        }
    }
}</t>
  </si>
  <si>
    <t>&lt;p&gt;Escribe el resultado de la siguiente resta.&lt;/p&gt;</t>
  </si>
  <si>
    <t>&lt;p&gt;{{T1}} − {{T2}} = {{A1}}&lt;/p&gt;</t>
  </si>
  <si>
    <t>T1=10*{{Q1}}+{{Q2}}
T2=10*{{Q3}}+{{Q4}}
A1={{T1}}-{{T2}}</t>
  </si>
  <si>
    <t>{"id":"M1-NyO-19b-E-1","stimulus":"&lt;p&gt;Escribe el resultado de la siguiente resta.&lt;/p&gt;","template":"&lt;p style=\"text-align: center\"&gt;{{T1}} − {{T2}} = {{response}}&lt;/p&gt;","hint":"&lt;p&gt;Quítale {{T2}} a {{T1}}.&lt;/p&gt;","feedback":"&lt;p&gt;Quítale {{T2}} a {{T1}}.&lt;/p&gt;","seed":{"parameters":[{"name":"Q1","label":null,"list":[5,6,7,8,9]},{"name":"Q2","label":null,"list":[5,6,7,8,9]},{"name":"Q3","label":null,"list":[1,2,3,4,5]},{"name":"Q4","label":null,"list":[1,2,3,4,5]}],"calculated":[{"name":"T1","label":"{{function}}","function":"10*{{Q1}}+{{Q2}}","temp":true},{"name":"T2","label":"{{function}}","function":"10*{{Q3}}+{{Q4}}","temp":true},{"name":"A1","label":"{{function}}","function":"{{T1}}-{{T2}}"}],"uniques":false},"algorithm":{"name":"calculateOperation","params":{"method":"equivLiteral","keyboard":"NUMERICAL"}}}</t>
  </si>
  <si>
    <t>&lt;p&gt;Un carpintero tiene que clavar {{T1}} clavos. Si ya ha colocado {{T2}, ¿cuántos le faltan?&lt;/p&gt;</t>
  </si>
  <si>
    <t>&lt;p&gt;Le falta por colocar {{A1}} clavos.&lt;/p&gt;</t>
  </si>
  <si>
    <t>&lt;p&gt;Quítale {{T2}}  a {{T1}}.&lt;/p&gt;&lt;p&gt;{{T1}} − {{Q2}} = {{A1}} clavos&lt;/p&gt;</t>
  </si>
  <si>
    <t>{"id":"M1-NyO-19b-A-1","stimulus":"&lt;p&gt;Un carpintero tiene que clavar {{T1}} clavos. Si ya ha colocado {{T2}}, ¿cuántos le faltan?&lt;/p&gt;","template":"&lt;p&gt;Le faltan por colocar {{response}} clavos.&lt;/p&gt;","hint":"&lt;p&gt;Quítale {{T2}} a {{T1}}.&lt;/p&gt;","feedback":"&lt;p&gt;Quítale {{T2}} a {{T1}}.&lt;/p&gt;&lt;p&gt;{{T1}} − {{T2}} = {{A1}} clavos&lt;/p&gt;","seed":{"parameters":[{"name":"Q1","label":null,"list":[5,6,7,8,9]},{"name":"Q2","label":null,"list":[5,6,7,8,9]},{"name":"Q3","label":null,"list":[1,2,3,4,5]},{"name":"Q4","label":null,"list":[1,2,3,4,5]}],"calculated":[{"name":"T1","label":"{{function}}","function":"10*{{Q1}}+{{Q2}}","temp":true},{"name":"T2","label":"{{function}}","function":"10*{{Q3}}+{{Q4}}","temp":true},{"name":"A1","label":"{{function}}","function":"{{T1}}-{{T2}}"}],"uniques":false},"algorithm":{"name":"calculateOperation","params":{"method":"equivLiteral","keyboard":"NUMERICAL"}}}</t>
  </si>
  <si>
    <t>&lt;p&gt;La escalera más larga de un castillo tiene {{T1}} escalones. Si el guarda del castillo ha subido {T2}}, ¿cuántos escalones le faltan para llegar arriba?</t>
  </si>
  <si>
    <t>&lt;p&gt;Le faltan por subir {{A1}} escalones.&lt;/p&gt;</t>
  </si>
  <si>
    <t>&lt;p&gt;Quítale {{T2}}  a {{T1}}.&lt;/p&gt;&lt;p&gt;{{T1}} − {{Q2}} = {{A1}} escalones&lt;/p&gt;</t>
  </si>
  <si>
    <t>{"id":"M1-NyO-19b-A-2","stimulus":"&lt;p&gt;La escalera más larga de un castillo tiene {{T1}} escalones. Si el guarda del castillo ha subido {{T2}}, ¿cuántos escalones le faltan para llegar arriba?&lt;/p&gt;","template":"&lt;p&gt;Le faltan por subir {{response}} escalones.&lt;/p&gt;","hint":"&lt;p&gt;Quítale {{T2}} a {{T1}}.&lt;/p&gt;","feedback":"&lt;p&gt;Quítale {{T2}} a {{T1}}.&lt;/p&gt;&lt;p&gt;{{T1}} − {{T2}} = {{A1}} escalones&lt;/p&gt;","seed":{"parameters":[{"name":"Q1","label":null,"list":[5,6,7,8,9]},{"name":"Q2","label":null,"list":[5,6,7,8,9]},{"name":"Q3","label":null,"list":[1,2,3,4,5]},{"name":"Q4","label":null,"list":[1,2,3,4,5]}],"calculated":[{"name":"T1","label":"{{function}}","function":"10*{{Q1}}+{{Q2}}","temp":true},{"name":"T2","label":"{{function}}","function":"10*{{Q3}}+{{Q4}}","temp":true},{"name":"A1","label":"{{function}}","function":"{{T1}}-{{T2}}"}],"uniques":false},"algorithm":{"name":"calculateOperation","params":{"method":"equivLiteral","keyboard":"NUMERICAL"}}}</t>
  </si>
  <si>
    <t>&lt;p&gt;Un profesor corrige {{T1}} trabajos cada trimestre. Si ya ha corregido {{T2}}, ¿cuántos le faltan?&lt;/p&gt;</t>
  </si>
  <si>
    <t>&lt;p&gt;Le faltan por corregir {{A1}} trabajos.&lt;/p&gt;</t>
  </si>
  <si>
    <t>&lt;p&gt;Quítale {{T2}}  a {{T1}}.&lt;/p&gt;&lt;p&gt;{{T1}} − {{Q2}} = {{A1}} trabajos&lt;/p&gt;</t>
  </si>
  <si>
    <t>{"id":"M1-NyO-19b-A-3","stimulus":"&lt;p&gt;Un profesor corrige {{T1}} trabajos cada trimestre. Si ya ha corregido {{T2}}, ¿cuántos le faltan?&lt;/p&gt;","template":"&lt;p&gt;Le faltan por corregir {{response}} trabajos.&lt;/p&gt;","hint":"&lt;p&gt;Quítale {{T2}} a {{T1}}.&lt;/p&gt;","feedback":"&lt;p&gt;Quítale {{T2}} a {{T1}}.&lt;/p&gt;&lt;p&gt;{{T1}} − {{T2}} = {{A1}} trabajos&lt;/p&gt;","seed":{"parameters":[{"name":"Q1","label":null,"list":[5,6,7,8,9]},{"name":"Q2","label":null,"list":[5,6,7,8,9]},{"name":"Q3","label":null,"list":[1,2,3,4,5]},{"name":"Q4","label":null,"list":[1,2,3,4,5]}],"calculated":[{"name":"T1","label":"{{function}}","function":"10*{{Q1}}+{{Q2}}","temp":true},{"name":"T2","label":"{{function}}","function":"10*{{Q3}}+{{Q4}}","temp":true},{"name":"A1","label":"{{function}}","function":"{{T1}}-{{T2}}"}],"uniques":false},"algorithm":{"name":"calculateOperation","params":{"method":"equivLiteral","keyboard":"NUMERICAL"}}}</t>
  </si>
  <si>
    <t>M1-NyO-50a</t>
  </si>
  <si>
    <t>Resuelve restas con minuendo de entre 10 y 90 y sustraendros múltiplos de 10 (10, 20, 30...)</t>
  </si>
  <si>
    <t>&lt;p&gt;¿Cuál de estas dos restas es correcta?&lt;/p&gt;</t>
  </si>
  <si>
    <t>Q1 = Min = 10; Max = 50; Step = 10
Q2 = Min = 10; Max = 50; Step = 1
Q3 = Min = 10; Max = 50; Step = 10
Q4 = Min = 10; Max = 50; Step = 1
Q5 = Min = 1; Max = 9; Step = 1</t>
  </si>
  <si>
    <t>A1={{T1}} − {{Q1}} = {{Q2}}#*
A2={{T2}} − {{Q3}} = {{T3}}#</t>
  </si>
  <si>
    <t>&lt;p&gt;Resta solo las decenas.&lt;/p&gt;</t>
  </si>
  <si>
    <t>&lt;p&gt;Hay que restar solo las decenas.&lt;/p&gt;&lt;p&gt;&lt;b&gt;{{T4}}&lt;/b&gt;{{T5}} − &lt;b&gt;{{T6}}&lt;/b&gt;0 = &lt;b&gt;{{T7}}&lt;/b&gt;{{T5}}&lt;/p&gt;</t>
  </si>
  <si>
    <t>{"id":"M1-NyO-50a-I-1","stimulus":"&lt;p&gt;¿Cuál de estas dos restas es correcta?&lt;/p&gt;","hint":"&lt;p&gt;Resta solo las decenas.&lt;/p&gt;","feedback":"&lt;p&gt;Hay que restar solo las decenas.&lt;/p&gt;&lt;p&gt;&lt;b&gt;{{T4}}&lt;/b&gt;{{T5}} − &lt;b&gt;{{T6}}&lt;/b&gt;0 = &lt;b&gt;{{T7}}&lt;/b&gt;{{T5}}&lt;/p&gt;","seed":{"parameters":[{"name":"Q1","label":null,"min":10,"max":50,"step":10},{"name":"Q2","label":null,"min":10,"max":50,"step":1},{"name":"Q3","label":null,"min":10,"max":50,"step":10},{"name":"Q4","label":null,"min":10,"max":50,"step":1},{"name":"Q5","label":null,"min":1,"max":9,"step":1}],"calculated":[{"name":"T1","label":"{{function}}","function":"{{Q1}}+{{Q2}}","temp":true},{"name":"T2","label":"{{function}}","function":"{{Q3}}+{{Q4}}","temp":true},{"name":"T3","label":"{{function}}","function":"{{Q3}}+{{Q4}}+{{Q5}}","temp":true},{"name":"T4","label":"{{function}}","function":"math.floor({{T1}}/10)","temp":true},{"name":"T5","label":"{{function}}","function":"{{T1}}-math.floor({{T1}}/10)*10","temp":true},{"name":"T6","label":"{{function}}","function":"{{Q1}}/10","temp":true},{"name":"T7","label":"{{function}}","function":"math.floor({{Q2}}/10)","temp":true},{"name":"A1","label":"{{T1}} − {{Q1}} = {{Q2}}","function":""},{"name":"A2","label":"{{T2}} − {{Q3}} = {{T3}}","function":"","incorrect":true}],"uniques":true},"algorithm":{"name":"trueFalse","template":"Multiple choice – standard","params":{"countCorrect":1,"countIncorrect":1,  "showCheckIcon": false,
            "columns": 2}}}</t>
  </si>
  <si>
    <t>&lt;p&gt;Calcula esta resta.&lt;/p&gt;</t>
  </si>
  <si>
    <t>Q1 = Min = 10; Max = 90; Step = 1
Q2 = Min = 10; Max = 90; Step = 1</t>
  </si>
  <si>
    <t>T1 = math.max({{Q1}}, {{Q2}})
T2 = math.floor(math.min({{Q1}}, {{Q2}})/10)*10
A1 = {{T2}}-{{T1}}
T7 = math.floor({{T1}}/10)
T8 = {{T1}}-math.floor({{T1}}/10)*10
T9 = {{T2}}/10
T10 = math.floor({{T3}}/10)</t>
  </si>
  <si>
    <t>&lt;p&gt;Hay que restar solo las decenas.&lt;/p&gt;&lt;p&gt;&lt;b&gt;{{T7}}&lt;/b&gt;{{T8}} − &lt;b&gt;{{T9}}&lt;/b&gt;0 = &lt;b&gt;{{T10}}&lt;/b&gt;{{T8}}&lt;/p&gt;</t>
  </si>
  <si>
    <t>{"id":"M1-NyO-50a-E-1","stimulus":"&lt;p&gt;Calcula esta resta.&lt;/p&gt;","template":"&lt;p style=\"text-align: center\"&gt;{{T1}} − {{T2}} = {{response}}&lt;/p&gt;","hint":"&lt;p&gt;Resta solo las decenas.&lt;/p&gt;","feedback":"&lt;p&gt;Hay que restar solo las decenas.&lt;/p&gt;&lt;p style=\"text-align: center\"&gt;&lt;b&gt;{{T7}}&lt;/b&gt;{{T8}} − &lt;b&gt;{{T9}}&lt;/b&gt;0 = &lt;b&gt;{{T10}}&lt;/b&gt;{{T8}}&lt;/p&gt;","seed":{"parameters":[{"name":"Q1","label":null,"min":21,"max":99,"step":2},{"name":"Q2","label":null,"min":12,"max":98,"step":2}],"calculated":[{"name":"T1","label":"{{function}}","function":" math.max({{Q1}}, {{Q2}})","temp":true},{"name":"T2","label":"{{function}}","function":" math.floor(math.min({{Q1}}, {{Q2}})/10)*10","temp":true},{"name":"T7","label":"{{function}}","function":" math.floor({{T1}}/10)","temp":true},{"name":"T8","label":"{{function}}","function":" {{T1}}-math.floor({{T1}}/10)*10","temp":true},{"name":"T9","label":"{{function}}","function":" {{T2}}/10","temp":true},{"name":"T10","label":"{{function}}","function":" math.floor(({{T1}}-{{T2}})/10)","temp":true},{"name":"A1","label":"{{function}}","function":"{{T1}}-{{T2}}"}],"uniques":true},"algorithm":{"name":"calculateOperation","params":{"method":"equivLiteral","keyboard":"NUMERICAL"}}}</t>
  </si>
  <si>
    <t>M1-NyO-41a</t>
  </si>
  <si>
    <t>Comprende la resta como la operación inversa de la suma</t>
  </si>
  <si>
    <t>&lt;p&gt;Observa esta operación y responde a la siguiente pregunta.&lt;/p&gt;&lt;p style=\"text-align: center;\"&gt;{{Q1}} + {{Q2}} = {{T1}}&lt;/p&gt;&lt;p&gt;¿Cuál es el resultado de esta resta?&lt;/p&gt;</t>
  </si>
  <si>
    <t>Q1= Min = 1; Max = 20; Step = 1
Q2= Min = 1; Max = 20; Step = 1
Q3= Min = 1; Max = 20; Step = 1
Q4= Min = 1; Max = 20; Step = 1</t>
  </si>
  <si>
    <t>T1={{Q1}}+{{Q2}}
A1={{Q2}}*
A2={{Q3}}
A3={{Q4}}</t>
  </si>
  <si>
    <t>&lt;p&gt;La suma y la resta son operaciones inversas.&lt;/p&gt;</t>
  </si>
  <si>
    <t>&lt;p&gt;La suma y la resta son operaciones inversas.&lt;/p&gt;&lt;p&gt;Observa:&lt;/p&gt;&lt;p&gt;{{Q1}} + {{Q2}} = {{T1}}&lt;/p&gt;&lt;p&gt;{{T1}} − {{Q1}} = {{Q2}}&lt;/p&gt;</t>
  </si>
  <si>
    <t>{"id":"M1-NyO-41a-I-1","stimulus":"&lt;p&gt;Observa esta operación y responde a la siguiente pregunta.&lt;/p&gt;&lt;p style=\"text-align: center;\"&gt;{{Q1}} + {{Q2}} = {{T1}}&lt;/p&gt;&lt;p&gt;¿Cuál es el resultado de esta resta?&lt;/p&gt;","template":"&lt;p style=\"text-align: center\"&gt;{{T1}} − {{Q1}} = {{response}}&lt;/p&gt;","hint":"&lt;p&gt;La suma y la resta son operaciones inversas.&lt;/p&gt;","feedback":"&lt;p&gt;La suma y la resta son operaciones inversas.&lt;/p&gt;&lt;p&gt;Observa:&lt;/p&gt;&lt;p style=\"text-align: center\"&gt;{{Q1}} + {{Q2}} = {{T1}}&lt;/p&gt;&lt;p style=\"text-align: center\"&gt;{{T1}} − {{Q1}} = {{Q2}}&lt;/p&gt;","seed":{"parameters":[{"name":"Q1","label":null,"min":1,"max":20,"step":1},{"name":"Q2","label":null,"min":1,"max":20,"step":1},{"name":"Q3","label":null,"min":1,"max":20,"step":1},{"name":"Q4","label":null,"min":1,"max":20,"step":1}],"calculated":[{"name":"T1","label":"{{function}}","function":"{{Q1}}+{{Q2}}","temp":true},{"name":"A1","label":"{{function}}","function":"{{Q2}}"},{"name":"A2","label":"{{function}}","function":"{{Q3}}","incorrect":true},{"name":"A3","label":"{{function}}","function":"{{Q4}}","incorrect":true}],"uniques":true},"algorithm":{"name":"calculateOperation","template":"Cloze with drag &amp; drop","params":{"keyboard":"NUMERICAL"}}}</t>
  </si>
  <si>
    <t>&lt;p&gt;Si {{Q1}} + {{Q2}} = {{T1}}, ¿cuál es el resultado de la siguiente resta?&lt;/p&gt;&lt;p&gt;{{T1}} − {{Q1}} = ...&lt;/p&gt;</t>
  </si>
  <si>
    <t>T1={{Q1}}+{{Q2}}
A1={{Q2}}*
A2={{Q3}}
A3={{Q4}}</t>
  </si>
  <si>
    <t>{"id":"M1-NyO-41a-I-2","stimulus":"&lt;p&gt;Si {{Q1}} + {{Q2}} = {{T1}}, ¿cuál es el resultado de la siguiente resta?&lt;/p&gt;&lt;p style=\"text-align: center;\"&gt;{{T1}} − {{Q1}} = ...&lt;/p&gt;","hint":"&lt;p&gt;La suma y la resta son operaciones inversas.&lt;/p&gt;","feedback":"&lt;p&gt;La suma y la resta son operaciones inversas.&lt;/p&gt;&lt;p&gt;Observa:&lt;/p&gt;&lt;p style=\"text-align: center;\"&gt;{{Q1}} + {{Q2}} = {{T1}}&lt;/p&gt;&lt;p style=\"text-align: center;\"&gt;{{T1}} − {{Q1}} = {{Q2}}&lt;/p&gt;","seed":{"parameters":[{"name":"Q1","label":null,"min":1,"max":20,"step":1},{"name":"Q2","label":null,"min":1,"max":20,"step":1},{"name":"Q3","label":null,"min":1,"max":20,"step":1},{"name":"Q4","label":null,"min":1,"max":20,"step":1}],"calculated":[{"name":"T1","label":"{{function}}","function":"{{Q1}}+{{Q2}}","temp":true},{"name":"A1","label":"{{function}}","function":"{{Q2}}"},{"name":"A2","label":"{{function}}","function":"{{Q3}}","incorrect":true},{"name":"A3","label":"{{function}}","function":"{{Q4}}","incorrect":true}],"uniques":true},"algorithm":{"name":"trueFalse","template":"Multiple choice – standard","params":{"countCorrect":1,"countIncorrect":2,"showCheckIcon":false,"columns":3}}}</t>
  </si>
  <si>
    <t>&lt;p&gt;Observa esta suma: {{Q1}} + {{Q2}} = {{T1}}.&lt;/p&gt;&lt;p&gt;Ahora, calcula el resultado de la resta.&lt;/p&gt;</t>
  </si>
  <si>
    <t>{{T1}} − {{Q1}} = {{A1}}</t>
  </si>
  <si>
    <t>Q1= Min = 1; Max = 20; Step = 1
Q2= Min = 1; Max = 20; Step = 1</t>
  </si>
  <si>
    <t>T1={{Q1}}+{{Q2}}
A1={{Q2}}</t>
  </si>
  <si>
    <t>La suma y la resta son operaciones inversas.</t>
  </si>
  <si>
    <t>{"id":"M1-NyO-41a-E-1","stimulus":"&lt;p&gt;Observa esta suma: {{Q1}} + {{Q2}} = {{T1}}.&lt;/p&gt;&lt;p&gt;Ahora, calcula el resultado de la resta.&lt;/p&gt;","template":"&lt;p style=\"text-align: center;\"&gt;{{T1}} − {{Q1}} = {{response}}&lt;/p&gt;","hint":"&lt;p&gt;La suma y la resta son operaciones inversas.&lt;/p&gt;","feedback":"&lt;p&gt;La suma y la resta son operaciones inversas.&lt;/p&gt;&lt;p&gt;Observa:&lt;/p&gt;&lt;p style=\"text-align: center;\"&gt;{{Q1}} + {{Q2}} = {{T1}}&lt;/p&gt;&lt;p style=\"text-align: center;\"&gt;{{T1}} − {{Q1}} = {{Q2}}&lt;/p&gt;","seed":{"parameters":[{"name":"Q1","label":null,"min":1,"max":20,"step":1},{"name":"Q2","label":null,"min":1,"max":20,"step":1}],"calculated":[{"name":"T1","label":"{{function}}","function":" {{Q1}}+{{Q2}}","temp":true},{"name":"A1","label":"{{function}}","function":"{{Q2}}"}],"uniques":true},"algorithm":{"name":"calculateOperation","params":{"method":"equivLiteral","keyboard":"NUMERICAL"}}}</t>
  </si>
  <si>
    <t>M1-NyO-51a</t>
  </si>
  <si>
    <t>Calcula el término desconocido de sumas y restas con números menores que 23</t>
  </si>
  <si>
    <t>Elige el número que completa esta suma.</t>
  </si>
  <si>
    <t>{{group1}} + {{Q2}} = {{T1}}</t>
  </si>
  <si>
    <t>Q1 = Min = 1; Max = 12; Step = 1
Q2 = Min = 1; Max = 12; Step = 1
Q3 = Min = 1; Max = 12; Step = 1
Q4 = Min = 1; Max = 12; Step = 1</t>
  </si>
  <si>
    <t>group1 = Q1*, Q3, Q4</t>
  </si>
  <si>
    <t>¿Qué número hay que sumar a {{Q2}} para llegar hasta {{T1}}?</t>
  </si>
  <si>
    <t>Si se suman {{Q1}} y {{Q2}} el resultado es {{T1}}.</t>
  </si>
  <si>
    <t>{"id":"M1-NyO-51a-I-1","stimulus":"&lt;p&gt;Elige el número que completa esta suma.&lt;/p&gt;","template":"&lt;p style=\"text-align: center;\"&gt;{{response}} + {{Q2}} = {{T1}}&lt;/p&gt;","hint":"&lt;p&gt;¿Qué número hay que sumar a {{Q2}} para llegar hasta {{T1}}?&lt;/p&gt;","feedback":"&lt;p&gt;Si se suman {{Q1}} y {{Q2}} el resultado es {{T1}}.&lt;/p&gt;","seed":{"parameters":[{"name":"Q1","label":null,"min":1,"max":12,"step":1},{"name":"Q2","label":null,"min":1,"max":12,"step":1},{"name":"Q3","label":null,"min":1,"max":12,"step":1},{"name":"Q4","label":null,"min":1,"max":12,"step":1}],"calculated":[{"name":"T1","label":"{{function}}","function":" {{Q1}}+{{Q2}}","temp":true},{"name":"A1","label":"{{function}}","function":" {{Q1}}","group":1,"incorrect":false},{"name":"A2","label":"{{function}}","function":" {{Q3}}","group":1,"incorrect":true},{"name":"A3","label":"{{function}}","function":" {{Q4}}","group":1,"incorrect":true}],"uniques":true},"algorithm":{"name":"groupResponses","template":"Cloze with drop down"}}</t>
  </si>
  <si>
    <t>Calcula el término desconocido de sumas y restas con números menores que 24</t>
  </si>
  <si>
    <t>{{Q1}} + {{group1}} = {{T1}}</t>
  </si>
  <si>
    <t>group1 = Q2*, Q3, Q4</t>
  </si>
  <si>
    <t>¿Qué número hay que sumar a {{Q1}} para llegar hasta {{T1}}?</t>
  </si>
  <si>
    <t>{"id":"M1-NyO-51a-I-2","stimulus":"&lt;p&gt;Elige el número que completa esta suma.&lt;/p&gt;","template":"&lt;p style=\"text-align: center;\"&gt;{{Q1}} + {{response}} = {{T1}}&lt;/p&gt;","hint":"&lt;p&gt;¿Qué número hay que sumar a {{Q1}} para llegar hasta {{T1}}?&lt;/p&gt;","feedback":"&lt;p&gt;Si se suman {{Q1}} y {{Q2}} el resultado es {{T1}}.&lt;/p&gt;","seed":{"parameters":[{"name":"Q1","label":null,"min":1,"max":12,"step":1},{"name":"Q2","label":null,"min":1,"max":12,"step":1},{"name":"Q3","label":null,"min":1,"max":12,"step":1},{"name":"Q4","label":null,"min":1,"max":12,"step":1}],"calculated":[{"name":"T1","label":"{{function}}","function":" {{Q1}}+{{Q2}}","temp":true},{"name":"A1","label":"{{function}}","function":" {{Q2}}","group":1,"incorrect":false},{"name":"A2","label":"{{function}}","function":" {{Q3}}","group":1,"incorrect":true},{"name":"A3","label":"{{function}}","function":" {{Q4}}","group":1,"incorrect":true}],"uniques":true},"algorithm":{"name":"groupResponses","template":"Cloze with drop down"}}</t>
  </si>
  <si>
    <t>Calcula el término desconocido de sumas y restas con números menores que 25</t>
  </si>
  <si>
    <t>Elige el número que completa esta resta.</t>
  </si>
  <si>
    <t>{{group1}} − {{Q1}} =  {{Q2}}</t>
  </si>
  <si>
    <t>T1 = {{Q1}}+{{Q2}}
T2 = {{Q1}}+{{Q3}}
T3 = {{Q1}}+{{Q4}}
group1 = T1*, T2, T3</t>
  </si>
  <si>
    <t>¿A qué número hay que restar {{Q1}} para que el resultado sea {{Q2}}?</t>
  </si>
  <si>
    <t>Si se resta {{Q1}} a {{T1}} se obtiene {{Q2}}.</t>
  </si>
  <si>
    <t>{"id":"M1-NyO-51a-I-3","stimulus":"&lt;p&gt;Elige el número que completa esta resta.&lt;/p&gt;","template":"&lt;p style=\"text-align: center;\"&gt;{{response}} − {{Q1}} = {{Q2}}&lt;/p&gt;","hint":"&lt;p&gt;¿A qué número hay que restar {{Q1}} para que el resultado sea {{Q2}}?&lt;/p&gt;","feedback":"&lt;p&gt;Si se resta {{Q1}} a {{T1}} se obtiene {{Q2}}.&lt;/p&gt;","seed":{"parameters":[{"name":"Q1","label":null,"min":1,"max":12,"step":1},{"name":"Q2","label":null,"min":1,"max":12,"step":1},{"name":"Q3","label":null,"min":1,"max":12,"step":1},{"name":"Q4","label":null,"min":1,"max":12,"step":1}],"calculated":[{"name":"T1","label":"{{function}}","function":" {{Q1}}+{{Q2}}","temp":true},{"name":"T2","label":"{{function}}","function":" {{Q1}}+{{Q3}}","temp":true},{"name":"T3","label":"{{function}}","function":" {{Q1}}+{{Q4}}","temp":true},{"name":"A1","label":"{{function}}","function":" {{T1}}","group":1,"incorrect":false},{"name":"A2","label":"{{function}}","function":" {{T2}}","group":1,"incorrect":true},{"name":"A3","label":"{{function}}","function":" {{T3}}","group":1,"incorrect":true}],"uniques":true},"algorithm":{"name":"groupResponses","template":"Cloze with drop down"}}</t>
  </si>
  <si>
    <t>Calcula el término desconocido de sumas y restas con números menores que 26</t>
  </si>
  <si>
    <t>{{T1}} − {{group1}} =  {{Q2}}</t>
  </si>
  <si>
    <t>T1 = {{Q1}}+{{Q2}}
group1 = Q1*, Q3, Q4</t>
  </si>
  <si>
    <t>¿Cuánto hay que restar a {{T1}} para que el resultado sea {{Q2}}?</t>
  </si>
  <si>
    <t>{"id":"M1-NyO-51a-I-4","stimulus":"&lt;p&gt;Elige el número que completa esta resta.&lt;/p&gt;","template":"&lt;p style=\"text-align: center;\"&gt;{{T1}} − {{response}} = {{Q2}}&lt;/p&gt;","hint":"&lt;p&gt;¿Cuánto hay que restar a {{T1}} para que el resultado sea {{Q2}}?&lt;/p&gt;","feedback":"&lt;p&gt;Si se resta {{Q1}} a {{T1}} se obtiene {{Q2}}.&lt;/p&gt;","seed":{"parameters":[{"name":"Q1","label":null,"min":1,"max":12,"step":1},{"name":"Q2","label":null,"min":1,"max":12,"step":1},{"name":"Q3","label":null,"min":1,"max":12,"step":1},{"name":"Q4","label":null,"min":1,"max":12,"step":1}],"calculated":[{"name":"T1","label":"{{function}}","function":" {{Q1}}+{{Q2}}","temp":true},{"name":"A1","label":"{{function}}","function":" {{Q1}}","group":1,"incorrect":false},{"name":"A2","label":"{{function}}","function":" {{Q3}}","group":1,"incorrect":true},{"name":"A3","label":"{{function}}","function":" {{Q4}}","group":1,"incorrect":true}],"uniques":true},"algorithm":{"name":"groupResponses","template":"Cloze with drop down"}}</t>
  </si>
  <si>
    <t>Calcula el término desconocido de sumas y restas con números menores que 27</t>
  </si>
  <si>
    <t>¿Cuál es el término que falta en esta suma? Escribe tu respuesta.</t>
  </si>
  <si>
    <t>{{A1}} + {{Q2}} = {{T1}}</t>
  </si>
  <si>
    <t>Q1 = Min = 1; Max = 12; Step = 1
Q2 = Min = 1; Max = 12; Step = 1</t>
  </si>
  <si>
    <t>A1 = {{Q1}}
T1 = {{Q1}}+{{Q2}}</t>
  </si>
  <si>
    <t>{"id":"M1-NyO-51a-E-1","stimulus":"&lt;p&gt;¿Cuál es el término que falta en esta suma? Escribe tu respuesta.&lt;/p&gt;","template":"&lt;p style=\"text-align: center;\"&gt;{{response}} + {{Q2}} = {{T1}}&lt;/p&gt;","hint":"&lt;p&gt;¿Qué número hay que sumar a {{Q2}} para llegar hasta {{T1}}?&lt;/p&gt;","feedback":"&lt;p&gt;Si se suman {{Q1}} y {{Q2}} el resultado es {{T1}}.&lt;/p&gt;","seed":{"parameters":[{"name":"Q1","label":null,"min":1,"max":12,"step":1},{"name":"Q2","label":null,"min":1,"max":12,"step":1}],"calculated":[{"name":"T1","label":"{{function}}","function":"{{Q1}}+{{Q2}}","temp":true},{"name":"A1","label":"{{function}}","function":"{{Q1}}"}],"uniques":true},"algorithm":{"name":"calculateOperation","params":{"method":"equivLiteral","keyboard":"NUMERICAL"}}}</t>
  </si>
  <si>
    <t>Calcula el término desconocido de sumas y restas con números menores que 28</t>
  </si>
  <si>
    <t>{{Q1}} + {{A1}} = {{T1}}</t>
  </si>
  <si>
    <t>A1 = {{Q2}}
T1 = {{Q1}}+{{Q2}}</t>
  </si>
  <si>
    <t>{"id":"M1-NyO-51a-E-2","stimulus":"&lt;p&gt;¿Cuál es el término que falta en esta suma? Escribe tu respuesta.&lt;/p&gt;","template":"&lt;p style=\"text-align: center;\"&gt;{{Q1}} + {{response}} = {{T1}}&lt;/p&gt;","hint":"&lt;p&gt;¿Qué número hay que sumar a {{Q1}} para llegar hasta {{T1}}?&lt;/p&gt;","feedback":"&lt;p&gt;Si se suman {{Q1}} y {{Q2}} el resultado es {{T1}}.&lt;/p&gt;","seed":{"parameters":[{"name":"Q1","label":null,"min":1,"max":12,"step":1},{"name":"Q2","label":null,"min":1,"max":12,"step":1}],"calculated":[{"name":"T1","label":"{{function}}","function":"{{Q1}}+{{Q2}}","temp":true},{"name":"A1","label":"{{function}}","function":"{{Q2}}"}],"uniques":true},"algorithm":{"name":"calculateOperation","params":{"method":"equivLiteral","keyboard":"NUMERICAL"}}}</t>
  </si>
  <si>
    <t>Calcula el término desconocido de sumas y restas con números menores que 29</t>
  </si>
  <si>
    <t>¿Cuál es el término que falta en esta resta? Escribe tu respuesta.</t>
  </si>
  <si>
    <t>{{A1}} − {{Q1}} =  {{Q2}}</t>
  </si>
  <si>
    <t>A1 = {{Q1}}+{{Q2}}</t>
  </si>
  <si>
    <t>{"id":"M1-NyO-51a-E-3","stimulus":"&lt;p&gt;¿Cuál es el término que falta en esta resta? Escribe tu respuesta.&lt;/p&gt;","template":"&lt;p style=\"text-align: center;\"&gt;{{response}} − {{Q1}} = {{Q2}}&lt;/p&gt;","hint":"&lt;p&gt;¿A qué número hay que restar {{Q1}} para que el resultado sea {{Q2}}?&lt;/p&gt;","feedback":"&lt;p&gt;Si se resta {{Q1}} a {{T1}} se obtiene {{Q2}}.&lt;/p&gt;","seed":{"parameters":[{"name":"Q1","label":null,"min":1,"max":12,"step":1},{"name":"Q2","label":null,"min":1,"max":12,"step":1}],"calculated":[{"name":"T1","label":"{{function}}","function":" {{Q1}}+{{Q2}}","temp":true},{"name":"A1","label":"{{function}}","function":"{{Q1}}+{{Q2}}"}],"uniques":true},"algorithm":{"name":"calculateOperation","params":{"method":"equivLiteral","keyboard":"NUMERICAL"}}}</t>
  </si>
  <si>
    <t>Calcula el término desconocido de sumas y restas con números menores que 30</t>
  </si>
  <si>
    <t>{{T1}} − {{A1}} =  {{Q2}}</t>
  </si>
  <si>
    <t>T1 = {{Q1}}+{{Q2}}
A1 = {{Q1}}</t>
  </si>
  <si>
    <t>{"id":"M1-NyO-51a-E-4","stimulus":"&lt;p&gt;¿Cuál es el término que falta en esta resta? Escribe tu respuesta.&lt;/p&gt;","template":"&lt;p style=\"text-align: center;\"&gt;{{T1}} − {{response}} = {{Q2}}&lt;/p&gt;","hint":"&lt;p&gt;¿Cuánto hay que restar a {{T1}} para que el resultado sea {{Q2}}?&lt;/p&gt;","feedback":"&lt;p&gt;Si se resta {{Q1}} a {{T1}} se obtiene {{Q2}}.&lt;/p&gt;","seed":{"parameters":[{"name":"Q1","label":null,"min":1,"max":12,"step":1},{"name":"Q2","label":null,"min":1,"max":12,"step":1}],"calculated":[{"name":"T1","label":"{{function}}","function":" {{Q1}}+{{Q2}}","temp":true},{"name":"A1","label":"{{function}}","function":"{{Q1}}"}],"uniques":true},"algorithm":{"name":"calculateOperation","params":{"method":"equivLiteral","keyboard":"NUMERICAL"}}}</t>
  </si>
  <si>
    <t>M1-NyO-52a</t>
  </si>
  <si>
    <t>Selecciona la suma o resta correcta</t>
  </si>
  <si>
    <t>Selecciona la suma correcta.
{{Q1}} + {{Q2}} = {{T1}}*
{{T1}} = {{Q1}} + {{Q2}}*
{{Q3}} + {{Q4}} = {{T2}}
{{T3}} = {{Q5}} + {{Q6}}
Se ven 3</t>
  </si>
  <si>
    <t>Q1 = Min = 1; Max = 12; Step = 1
Q2 = Min = 1; Max = 12; Step = 1
Q3 = Min = 1; Max = 12; Step = 1
Q4 = Min = 1; Max = 12; Step = 1
Q5 = Min = 1; Max = 12; Step = 1
Q6 = Min = 1; Max = 12; Step = 1</t>
  </si>
  <si>
    <t>T1 = {{Q1}}+{{Q2}}
T2 = {{Q3}}+{{Q6}}
T3 = {{Q5}}+{{Q4}}</t>
  </si>
  <si>
    <t>A los dos lados de un igual tiene que haber el mismo valor.</t>
  </si>
  <si>
    <t>{"id":"M1-NyO-52a-I-1","stimulus":"&lt;p&gt;Selecciona la suma correcta.&lt;/p&gt;","hint":"&lt;p&gt;A los dos lados de un igual tiene que haber el mismo valor.&lt;/p&gt;","feedback":"&lt;p&gt;A los dos lados de un igual tiene que haber el mismo valor.&lt;/p&gt;","seed":{"parameters":[{"name":"Q1","label":null,"min":1,"max":12,"step":1},{"name":"Q2","label":null,"min":1,"max":12,"step":1},{"name":"Q3","label":null,"min":1,"max":12,"step":1},{"name":"Q4","label":null,"min":1,"max":12,"step":1},{"name":"Q5","label":null,"min":1,"max":12,"step":1},{"name":"Q6","label":null,"min":1,"max":12,"step":1}],"calculated":[{"name":"T1","label":"{{function}}","function":"{{Q1}}+{{Q2}}","temp":true},{"name":"T2","label":"{{function}}","function":" {{Q3}}+{{Q6}}","temp":true},{"name":"T3","label":"{{function}}","function":"{{Q5}}+{{Q4}}","temp":true},{"name":"A1","label":"{{Q1}} + {{Q2}} = {{T1}}","function":"","incorrect":false},{"name":"A2","label":"{{T1}} = {{Q1}} + {{Q2}}","function":"","incorrect":false},{"name":"A3","label":"{{Q3}} + {{Q4}} = {{T2}}","function":"","incorrect":true},{"name":"A4","label":"{{T3}} = {{Q5}} + {{Q6}}","function":"","incorrect":true}],"uniques":true},"algorithm":{"name":"trueFalse","template":"Multiple choice – standard","params":{"countCorrect":1,"countIncorrect":2,"showCheckIcon":false,"columns":3}}}</t>
  </si>
  <si>
    <t>Selecciona la resta correcta.
{{T1}} − {{Q1}} = {{Q2}}*
{{Q4}} = {{T2}} − {{Q3}}*
{{T3}} − {{Q5}} = {{Q6}}
{{Q8}} = {{T4}} − {{Q7}}
Se ven 3</t>
  </si>
  <si>
    <t>{"id":"M1-NyO-52a-I-2","stimulus":"&lt;p&gt;Selecciona la resta correcta.&lt;/p&gt;","hint":"&lt;p&gt;A los dos lados de un igual tiene que haber el mismo valor.&lt;/p&gt;","feedback":"&lt;p&gt;A los dos lados de un igual tiene que haber el mismo valor.&lt;/p&gt;","seed":{"parameters":[{"name":"Q1","label":null,"min":1,"max":12,"step":1},{"name":"Q2","label":null,"min":1,"max":12,"step":1},{"name":"Q3","label":null,"min":1,"max":12,"step":1},{"name":"Q4","label":null,"min":1,"max":12,"step":1},{"name":"Q5","label":null,"min":1,"max":12,"step":1},{"name":"Q6","label":null,"min":1,"max":12,"step":1},{"name":"Q7","label":null,"min":1,"max":12,"step":1},{"name":"Q8","label":null,"min":1,"max":12,"step":1}],"calculated":[{"name":"T1","label":"{{function}}","function":"{{Q1}}+{{Q2}}","temp":true},{"name":"T2","label":"{{function}}","function":" {{Q3}}+{{Q6}}","temp":true},{"name":"T3","label":"{{function}}","function":"{{Q5}}+{{Q4}}","temp":true},{"name":"T4","label":"{{function}}","function":"{{Q7}}+{{Q8}}","temp":true},{"name":"A1","label":"{{T1}} − {{Q1}} = {{Q2}}","function":"","incorrect":false},{"name":"A2","label":"{{Q6}} = {{T2}} − {{Q3}}","function":"","incorrect":false},{"name":"A3","label":"{{T3}} − {{Q5}} = {{Q6}}","function":"","incorrect":true},{"name":"A4","label":"{{Q8}} = {{T4}} − {{Q6}}","function":"","incorrect":true}],"uniques":true},"algorithm":{"name":"trueFalse","template":"Multiple choice – standard","params":{"countCorrect":1,"countIncorrect":2,"showCheckIcon":false,"columns":3}}}</t>
  </si>
  <si>
    <t>M1-NyO-23a</t>
  </si>
  <si>
    <t>Organiza objetos familiares o formas según el color</t>
  </si>
  <si>
    <t>Selecciona cuál es el siguiente dibujo de esta serie.
Imágenes: {{Q1}} {{Q2}} {{Q3}} {{Q1}} {{Q2}} ...
{{Q1}}
{{Q2}}
{{Q3}}*</t>
  </si>
  <si>
    <t>Q1 = List = M1-NyO-23a-1, M1-NyO-23a-2, M1-NyO-23a-3
Q2 = List = M1-NyO-23a-1, M1-NyO-23a-2, M1-NyO-23a-3
Q3 = List = M1-NyO-23a-1, M1-NyO-23a-2, M1-NyO-23a-3</t>
  </si>
  <si>
    <t>&lt;p&gt;Fíjate en los colores de la secuencia.&lt;/p&gt;</t>
  </si>
  <si>
    <t>{
    "id": "M1-NyO-23a-I-1",
    "stimulus": "&lt;p&gt;Selecciona cuál es el siguiente dibujo de esta serie.&lt;/p&gt;&lt;div style=\"display:flex; justify-content:center;\"&gt;&lt;img src=\"https://blueberry-assets.oneclick.es/{{Q1}}\" width=\"150\"&gt;&lt;/img&gt;&lt;img src=\"https://blueberry-assets.oneclick.es/{{Q2}}\" width=\"150\"&gt;&lt;/img&gt;&lt;img src=\"https://blueberry-assets.oneclick.es/{{Q3}}\" width=\"150\"&gt;&lt;/img&gt;&lt;img src=\"https://blueberry-assets.oneclick.es/{{Q1}}\" width=\"150\"&gt;&lt;/img&gt;&lt;img src=\"https://blueberry-assets.oneclick.es/{{Q2}}\" width=\"150\"&gt;&lt;/img&gt;&lt;/div&gt;",
    "hint": "&lt;p&gt;Fíjate en los colores de la secuencia.&lt;/p&gt;",
    "feedback": "&lt;p&gt;Fíjate en los colores de la secuencia.&lt;/p&gt;",
    "seed": {
        "parameters": [
            {
                "name": "Q1",
                "label": null,
                "list": [
                    "M1_NyO_23a_1.svg",
                    "M1_NyO_23a_2.svg",
                    "M1_NyO_23a_3.svg"
                ]
            },
            {
                "name": "Q2",
                "label": null,
                "list": [
                    "M1_NyO_23a_1.svg",
                    "M1_NyO_23a_2.svg",
                    "M1_NyO_23a_3.svg"
                ]
            },
            {
                "name": "Q3",
                "label": null,
                "list": [
                    "M1_NyO_23a_1.svg",
                    "M1_NyO_23a_2.svg",
                    "M1_NyO_23a_3.svg"
                ]
            }
        ],
        "calculated": [
            {
                "name": "A1",
                "label": "&lt;div style=\"display:flex; justify-content:center;\"&gt;&lt;img src=\"https://blueberry-assets.oneclick.es/{{Q1}}\" width=\"250\"&gt;&lt;/img&gt;&lt;/div&gt;",
                "incorrect": true
            },
            {
                "name": "A2",
                "label": "&lt;div style=\"display:flex; justify-content:center;\"&gt;&lt;img src=\"https://blueberry-assets.oneclick.es/{{Q2}}\" width=\"250\"&gt;&lt;/img&gt;&lt;/div&gt;",
                "incorrect": true
            },
            {
                "name": "A3",
                "label": "&lt;div style=\"display:flex; justify-content:center;\"&gt;&lt;img src=\"https://blueberry-assets.oneclick.es/{{Q3}}\" width=\"250\"&gt;&lt;/img&gt;&lt;/div&gt;"
            }
        ],
        "uniques": true
    },
    "algorithm": {
        "name": "trueFalse",
        "template": "Multiple choice – standard",
        "params": {
            "countCorrect": 1,
            "countIncorrect": 2,
            "showCheckIcon": false,
            "columns": 3
        }
    }
}</t>
  </si>
  <si>
    <t>Q1 = List = M1-NyO-23a-4, M1-NyO-23a-5, M1-NyO-23a-6
Q2 = List = M1-NyO-23a-4, M1-NyO-23a-5, M1-NyO-23a-6
Q3 = List = M1-NyO-23a-4, M1-NyO-23a-5, M1-NyO-23a-6</t>
  </si>
  <si>
    <t>{
    "id": "M1-NyO-23a-I-2",
    "stimulus": "&lt;p&gt;Selecciona cuál es el siguiente dibujo de esta serie.&lt;/p&gt;&lt;div style=\"display:flex; justify-content:center;\"&gt;&lt;img src=\"https://blueberry-assets.oneclick.es/{{Q1}}\" width=\"150\"&gt;&lt;/img&gt;&lt;img src=\"https://blueberry-assets.oneclick.es/{{Q2}}\" width=\"150\"&gt;&lt;/img&gt;&lt;img src=\"https://blueberry-assets.oneclick.es/{{Q3}}\" width=\"150\"&gt;&lt;/img&gt;&lt;img src=\"https://blueberry-assets.oneclick.es/{{Q1}}\" width=\"150\"&gt;&lt;/img&gt;&lt;img src=\"https://blueberry-assets.oneclick.es/{{Q2}}\" width=\"150\"&gt;&lt;/img&gt;&lt;/div&gt;",
    "hint": "&lt;p&gt;Fíjate en los colores de la secuencia.&lt;/p&gt;",
    "feedback": "&lt;p&gt;Fíjate en los colores de la secuencia.&lt;/p&gt;",
    "seed": {
        "parameters": [
            {
                "name": "Q1",
                "label": null,
                "list": [
                    "M1_NyO_23a_4.svg",
                    "M1_NyO_23a_5.svg",
                    "M1_NyO_23a_6.svg"
                ]
            },
            {
                "name": "Q2",
                "label": null,
                "list": [
                    "M1_NyO_23a_4.svg",
                    "M1_NyO_23a_5.svg",
                    "M1_NyO_23a_6.svg"
                ]
            },
            {
                "name": "Q3",
                "label": null,
                "list": [
                    "M1_NyO_23a_4.svg",
                    "M1_NyO_23a_5.svg",
                    "M1_NyO_23a_6.svg"
                ]
            }
        ],
        "calculated": [
            {
                "name": "A1",
                "label": "&lt;div style=\"display:flex; justify-content:center;\"&gt;&lt;img src=\"https://blueberry-assets.oneclick.es/{{Q1}}\" width=\"250\"&gt;&lt;/img&gt;&lt;/div&gt;",
                "incorrect": true
            },
            {
                "name": "A2",
                "label": "&lt;div style=\"display:flex; justify-content:center;\"&gt;&lt;img src=\"https://blueberry-assets.oneclick.es/{{Q2}}\" width=\"250\"&gt;&lt;/img&gt;&lt;/div&gt;",
                "incorrect": true
            },
            {
                "name": "A3",
                "label": "&lt;div style=\"display:flex; justify-content:center;\"&gt;&lt;img src=\"https://blueberry-assets.oneclick.es/{{Q3}}\" width=\"250\"&gt;&lt;/img&gt;&lt;/div&gt;"
            }
        ],
        "uniques": true
    },
    "algorithm": {
        "name": "trueFalse",
        "template": "Multiple choice – standard",
        "params": {
            "countCorrect": 1,
            "countIncorrect": 2,
            "showCheckIcon": false,
            "columns": 3
        }
    }
}</t>
  </si>
  <si>
    <t>Q1 = List = M1-NyO-23a-7, M1-NyO-23a-8, M1-NyO-23a-9
Q2 = List = M1-NyO-23a-7, M1-NyO-23a-8, M1-NyO-23a-9
Q3 = List = M1-NyO-23a-7, M1-NyO-23a-8, M1-NyO-23a-9</t>
  </si>
  <si>
    <t>{
    "id": "M1-NyO-23a-I-3",
    "stimulus": "&lt;p&gt;Selecciona cuál es el siguiente dibujo de esta serie.&lt;/p&gt;&lt;div style=\"display:flex; justify-content:center;\"&gt;&lt;img src=\"https://blueberry-assets.oneclick.es/{{Q1}}\" width=\"150\"&gt;&lt;/img&gt;&lt;img src=\"https://blueberry-assets.oneclick.es/{{Q2}}\" width=\"150\"&gt;&lt;/img&gt;&lt;img src=\"https://blueberry-assets.oneclick.es/{{Q3}}\" width=\"150\"&gt;&lt;/img&gt;&lt;img src=\"https://blueberry-assets.oneclick.es/{{Q1}}\" width=\"150\"&gt;&lt;/img&gt;&lt;img src=\"https://blueberry-assets.oneclick.es/{{Q2}}\" width=\"150\"&gt;&lt;/img&gt;&lt;/div&gt;",
    "hint": "&lt;p&gt;Fíjate en los colores de la secuencia.&lt;/p&gt;",
    "feedback": "&lt;p&gt;Fíjate en los colores de la secuencia.&lt;/p&gt;",
    "seed": {
        "parameters": [
            {
                "name": "Q1",
                "label": null,
                "list": [
                    "M1_NyO_23a_7.svg",
                    "M1_NyO_23a_8.svg",
                    "M1_NyO_23a_9.svg"
                ]
            },
            {
                "name": "Q2",
                "label": null,
                "list": [
                    "M1_NyO_23a_7.svg",
                    "M1_NyO_23a_8.svg",
                    "M1_NyO_23a_9.svg"
                ]
            },
            {
                "name": "Q3",
                "label": null,
                "list": [
                    "M1_NyO_23a_7.svg",
                    "M1_NyO_23a_8.svg",
                    "M1_NyO_23a_9.svg"
                ]
            }
        ],
        "calculated": [
            {
                "name": "A1",
                "label": "&lt;div style=\"display:flex; justify-content:center;\"&gt;&lt;img src=\"https://blueberry-assets.oneclick.es/{{Q1}}\" width=\"250\"&gt;&lt;/img&gt;&lt;/div&gt;",
                "incorrect": true
            },
            {
                "name": "A2",
                "label": "&lt;div style=\"display:flex; justify-content:center;\"&gt;&lt;img src=\"https://blueberry-assets.oneclick.es/{{Q2}}\" width=\"250\"&gt;&lt;/img&gt;&lt;/div&gt;",
                "incorrect": true
            },
            {
                "name": "A3",
                "label": "&lt;div style=\"display:flex; justify-content:center;\"&gt;&lt;img src=\"https://blueberry-assets.oneclick.es/{{Q3}}\" width=\"250\"&gt;&lt;/img&gt;&lt;/div&gt;"
            }
        ],
        "uniques": true
    },
    "algorithm": {
        "name": "trueFalse",
        "template": "Multiple choice – standard",
        "params": {
            "countCorrect": 1,
            "countIncorrect": 2,
            "showCheckIcon": false,
            "columns": 3
        }
    }
}</t>
  </si>
  <si>
    <t>M1-NyO-42a</t>
  </si>
  <si>
    <t>Organiza objetos familiares o formas según la forma</t>
  </si>
  <si>
    <t>Q1 = List = M1-NyO-42a-1, M1-NyO-42a-2, M1-NyO-42a-3
Q2 = List = M1-NyO-42a-1, M1-NyO-42a-2, M1-NyO-42a-3
Q3 = List = M1-NyO-42a-1, M1-NyO-42a-2, M1-NyO-42a-3</t>
  </si>
  <si>
    <t>No aplicar</t>
  </si>
  <si>
    <t>&lt;p&gt;Fíjate en las formas de la secuencia.&lt;/p&gt;</t>
  </si>
  <si>
    <t>{
    "id": "M1-NyO-42a-I-1",
    "stimulus": "&lt;p&gt;Selecciona cuál es el siguiente dibujo de esta serie.&lt;/p&gt;&lt;div style=\"display:flex; justify-content:center;\"&gt;&lt;img src=\"https://blueberry-assets.oneclick.es/{{Q1}}\" width=\"150\"&gt;&lt;/img&gt;&lt;img src=\"https://blueberry-assets.oneclick.es/{{Q2}}\" width=\"150\"&gt;&lt;/img&gt;&lt;img src=\"https://blueberry-assets.oneclick.es/{{Q3}}\" width=\"150\"&gt;&lt;/img&gt;&lt;img src=\"https://blueberry-assets.oneclick.es/{{Q1}}\" width=\"150\"&gt;&lt;/img&gt;&lt;img src=\"https://blueberry-assets.oneclick.es/{{Q2}}\" width=\"150\"&gt;&lt;/img&gt;&lt;/div&gt;",
    "hint": "&lt;p&gt;Fíjate en las formas de la secuencia.&lt;/p&gt;",
    "feedback": "&lt;p&gt;Fíjate en las formas de la secuencia.&lt;/p&gt;",
    "seed": {
        "parameters": [
            {
                "name": "Q1",
                "label": null,
                "list": [
                    "M1_NyO_42a_1.svg",
                    "M1_NyO_42a_2.svg",
                    "M1_NyO_42a_3.svg"
                ]
            },
            {
                "name": "Q2",
                "label": null,
                "list": [
                    "M1_NyO_42a_1.svg",
                    "M1_NyO_42a_2.svg",
                    "M1_NyO_42a_3.svg"
                ]
            },
            {
                "name": "Q3",
                "label": null,
                "list": [
                    "M1_NyO_42a_1.svg",
                    "M1_NyO_42a_2.svg",
                    "M1_NyO_42a_3.svg"
                ]
            }
        ],
        "calculated": [
            {
                "name": "A1",
                "label": "&lt;div style=\"display:flex; justify-content:center;\"&gt;&lt;img src=\"https://blueberry-assets.oneclick.es/{{Q1}}\" width=\"250\"&gt;&lt;/img&gt;&lt;/div&gt;",
                "incorrect": true
            },
            {
                "name": "A2",
                "label": "&lt;div style=\"display:flex; justify-content:center;\"&gt;&lt;img src=\"https://blueberry-assets.oneclick.es/{{Q2}}\" width=\"250\"&gt;&lt;/img&gt;&lt;/div&gt;",
                "incorrect": true
            },
            {
                "name": "A3",
                "label": "&lt;div style=\"display:flex; justify-content:center;\"&gt;&lt;img src=\"https://blueberry-assets.oneclick.es/{{Q3}}\" width=\"250\"&gt;&lt;/img&gt;&lt;/div&gt;"
            }
        ],
        "uniques": true
    },
    "algorithm": {
        "name": "trueFalse",
        "template": "Multiple choice – standard",
        "params": {
            "countCorrect": 1,
            "countIncorrect": 2,
            "showCheckIcon": false,
            "columns": 3
        }
    }
}</t>
  </si>
  <si>
    <t>Q1 = List = M1-NyO-42a-4, M1-NyO-42a-5, M1-NyO-42a-6
Q2 = List = M1-NyO-42a-4, M1-NyO-42a-5, M1-NyO-42a-6
Q3 = List = M1-NyO-42a-4, M1-NyO-42a-5, M1-NyO-42a-6</t>
  </si>
  <si>
    <t>{
    "id": "M1-NyO-42a-I-2",
    "stimulus": "&lt;p&gt;Selecciona cuál es el siguiente dibujo de esta serie.&lt;/p&gt;&lt;div style=\"display:flex; justify-content:center;\"&gt;&lt;img src=\"https://blueberry-assets.oneclick.es/{{Q1}}\" width=\"150\"&gt;&lt;/img&gt;&lt;img src=\"https://blueberry-assets.oneclick.es/{{Q2}}\" width=\"150\"&gt;&lt;/img&gt;&lt;img src=\"https://blueberry-assets.oneclick.es/{{Q3}}\" width=\"150\"&gt;&lt;/img&gt;&lt;img src=\"https://blueberry-assets.oneclick.es/{{Q1}}\" width=\"150\"&gt;&lt;/img&gt;&lt;img src=\"https://blueberry-assets.oneclick.es/{{Q2}}\" width=\"150\"&gt;&lt;/img&gt;&lt;/div&gt;",
    "hint": "&lt;p&gt;Fíjate en las formas de la secuencia.&lt;/p&gt;",
    "feedback": "&lt;p&gt;Fíjate en las formas de la secuencia.&lt;/p&gt;",
    "seed": {
        "parameters": [
            {
                "name": "Q1",
                "label": null,
                "list": [
                    "M1_NyO_42a_4.svg",
                    "M1_NyO_42a_5.svg",
                    "M1_NyO_42a_6.svg"
                ]
            },
            {
                "name": "Q2",
                "label": null,
                "list": [
                    "M1_NyO_42a_4.svg",
                    "M1_NyO_42a_5.svg",
                    "M1_NyO_42a_6.svg"
                ]
            },
            {
                "name": "Q3",
                "label": null,
                "list": [
                    "M1_NyO_42a_4.svg",
                    "M1_NyO_42a_5.svg",
                    "M1_NyO_42a_6.svg"
                ]
            }
        ],
        "calculated": [
            {
                "name": "A1",
                "label": "&lt;div style=\"display:flex; justify-content:center;\"&gt;&lt;img src=\"https://blueberry-assets.oneclick.es/{{Q1}}\" width=\"250\"&gt;&lt;/img&gt;&lt;/div&gt;",
                "incorrect": true
            },
            {
                "name": "A2",
                "label": "&lt;div style=\"display:flex; justify-content:center;\"&gt;&lt;img src=\"https://blueberry-assets.oneclick.es/{{Q2}}\" width=\"250\"&gt;&lt;/img&gt;&lt;/div&gt;",
                "incorrect": true
            },
            {
                "name": "A3",
                "label": "&lt;div style=\"display:flex; justify-content:center;\"&gt;&lt;img src=\"https://blueberry-assets.oneclick.es/{{Q3}}\" width=\"250\"&gt;&lt;/img&gt;&lt;/div&gt;"
            }
        ],
        "uniques": true
    },
    "algorithm": {
        "name": "trueFalse",
        "template": "Multiple choice – standard",
        "params": {
            "countCorrect": 1,
            "countIncorrect": 2,
            "showCheckIcon": false,
            "columns": 3
        }
    }
}</t>
  </si>
  <si>
    <t>Selecciona cuál es el siguiente dibujo de esta serie.
Imágenes: {{Q1}} {{Q1}} {{Q2}} {{Q1}} {{Q1}}
{{Q1}}
{{Q2}}*
{{Q3}}</t>
  </si>
  <si>
    <t>Q1 = List = M1-NyO-42a-7, M1-NyO-42a-8, M1-NyO-42a-9, M1-NyO-42a-10
Q2 = List = M1-NyO-42a-7, M1-NyO-42a-8, M1-NyO-42a-9, M1-NyO-42a-10
Q3 = List = M1-NyO-42a-7, M1-NyO-42a-8, M1-NyO-42a-9, M1-NyO-42a-10</t>
  </si>
  <si>
    <t>{
    "id": "M1-NyO-42a-I-3",
    "stimulus": "&lt;p&gt;Selecciona cuál es el siguiente dibujo de esta serie.&lt;/p&gt;&lt;div style=\"display:flex; justify-content:center;\"&gt;&lt;img src=\"https://blueberry-assets.oneclick.es/{{Q1}}\" width=\"150\"&gt;&lt;/img&gt;&lt;img src=\"https://blueberry-assets.oneclick.es/{{Q1}}\" width=\"150\"&gt;&lt;/img&gt;&lt;img src=\"https://blueberry-assets.oneclick.es/{{Q2}}\" width=\"150\"&gt;&lt;/img&gt;&lt;img src=\"https://blueberry-assets.oneclick.es/{{Q1}}\" width=\"150\"&gt;&lt;/img&gt;&lt;img src=\"https://blueberry-assets.oneclick.es/{{Q1}}\" width=\"150\"&gt;&lt;/img&gt;&lt;/div&gt;",
    "hint": "&lt;p&gt;Fíjate en las formas de la secuencia.&lt;/p&gt;",
    "feedback": "&lt;p&gt;Fíjate en las formas de la secuencia.&lt;/p&gt;",
    "seed": {
        "parameters": [
            {
                "name": "Q1",
                "label": null,
                "list": [
                    "M1_NyO_42a_7.svg",
                    "M1_NyO_42a_8.svg",
                    "M1_NyO_42a_9.svg",
                    "M1_NyO_42a_10.svg"
                ]
            },
            {
                "name": "Q2",
                "label": null,
                "list": [
                    "M1_NyO_42a_7.svg",
                    "M1_NyO_42a_8.svg",
                    "M1_NyO_42a_9.svg",
                    "M1_NyO_42a_10.svg"
                ]
            },
            {
                "name": "Q3",
                "label": null,
                "list": [
                    "M1_NyO_42a_7.svg",
                    "M1_NyO_42a_8.svg",
                    "M1_NyO_42a_9.svg",
                    "M1_NyO_42a_10.svg"
                ]
            }
        ],
        "calculated": [
            {
                "name": "A1",
                "label": "&lt;div style=\"display:flex; justify-content:center;\"&gt;&lt;img src=\"https://blueberry-assets.oneclick.es/{{Q1}}\" width=\"250\"&gt;&lt;/img&gt;&lt;/div&gt;",
                "incorrect": true
            },
            {
                "name": "A2",
                "label": "&lt;div style=\"display:flex; justify-content:center;\"&gt;&lt;img src=\"https://blueberry-assets.oneclick.es/{{Q2}}\" width=\"250\"&gt;&lt;/img&gt;&lt;/div&gt;"
            },
            {
                "name": "A3",
                "label": "&lt;div style=\"display:flex; justify-content:center;\"&gt;&lt;img src=\"https://blueberry-assets.oneclick.es/{{Q3}}\" width=\"250\"&gt;&lt;/img&gt;&lt;/div&gt;",
                "incorrect": true
            }
        ],
        "uniques": true
    },
    "algorithm": {
        "name": "trueFalse",
        "template": "Multiple choice – standard",
        "params": {
            "countCorrect": 1,
            "countIncorrect": 2,
            "showCheckIcon": false,
            "columns": 3
        }
    }
}</t>
  </si>
  <si>
    <t>M1-NyO-20a</t>
  </si>
  <si>
    <t>Completa series numéricas, ascendentes y descendentes, de cadencia 1, a partir de cualquier número</t>
  </si>
  <si>
    <t>Selecciona cómo continúa esta secuencia.</t>
  </si>
  <si>
    <t>{{T3}}, {{{T2}}, {{T1}}, {{group1}}</t>
  </si>
  <si>
    <t>Q1=Min=5; Max=50; Step=1
Q2=Min=5; Max=50; Step=1
Q3=Min=5; Max=50; Step=1</t>
  </si>
  <si>
    <t>group1 = {{Q1}}*, {{Q2}}, {{Q3}}
T1={{Q1}}+1
T2={{Q1}}+2
T3={{Q1}}+3</t>
  </si>
  <si>
    <t>&lt;p&gt;¿Cómo crece o decrece la secuencia?&lt;/p&gt;</t>
  </si>
  <si>
    <t>&lt;p&gt;La serie decrece de 1 en 1.&lt;/p&gt;</t>
  </si>
  <si>
    <t>{"id":"M1-NyO-20a-I-1","stimulus":"&lt;p&gt;Selecciona cómo continúa esta secuencia.&lt;/p&gt;","template":"&lt;p&gt;{{T3}}, {{T2}}, {{T1}}, {{response}}&lt;/p&gt;","hint":"&lt;p&gt;¿Cómo crece o decrece la secuencia?&lt;/p&gt;","feedback":"&lt;p&gt;La serie decrece de 1 en 1.&lt;/p&gt;","seed":{"parameters":[{"name":"Q1","label":null,"min":5,"max":50,"step":1},{"name":"Q2","label":null,"min":5,"max":50,"step":1},{"name":"Q3","label":null,"min":5,"max":50,"step":1}],"calculated":[{"name":"T1","label":"{{function}}","function":" {{Q1}}+1","group":1,"temp":true},{"name":"T2","label":"{{function}}","function":" {{Q1}}+2","group":1,"temp":true},{"name":"T3","label":"{{function}}","function":" {{Q1}}+3","group":1,"temp":true},{"name":"A1","label":"{{function}}","function":" {{Q1}}","group":1,"incorrect":false},{"name":"A2","label":"{{function}}","function":" {{Q2}}","group":1,"incorrect":true},{"name":"A3","label":"{{function}}","function":" {{Q3}}","group":1,"incorrect":true}],"uniques":true},"algorithm":{"name":"groupResponses","template":"Cloze with drop down"}}</t>
  </si>
  <si>
    <t>group1 = {{Q1}}*, {{Q2}}, {{Q3}}
T1={{Q1}}-1
T2={{Q1}}-2
T3={{Q1}}-3</t>
  </si>
  <si>
    <t>&lt;p&gt;La serie crece de 1 en 1.&lt;/p&gt;</t>
  </si>
  <si>
    <t>{"id":"M1-NyO-20a-I-2","stimulus":"&lt;p&gt;Selecciona cómo continúa esta secuencia.&lt;/p&gt;","template":"&lt;p style=\"text-align: center\"&gt;{{T3}}, {{T2}}, {{T1}}, {{response}}&lt;/p&gt;","hint":"&lt;p&gt;¿Cómo crece o decrece la secuencia?&lt;/p&gt;","feedback":"&lt;p&gt;La serie crece de 1 en 1.&lt;/p&gt;","seed":{"parameters":[{"name":"Q1","label":null,"min":5,"max":50,"step":1},{"name":"Q2","label":null,"min":5,"max":50,"step":1},{"name":"Q3","label":null,"min":5,"max":50,"step":1}],"calculated":[{"name":"T1","label":"{{function}}","function":" {{Q1}}-1","group":1,"temp":true},{"name":"T2","label":"{{function}}","function":" {{Q1}}-2","group":1,"temp":true},{"name":"T3","label":"{{function}}","function":" {{Q1}}-3","group":1,"temp":true},{"name":"A1","label":"{{function}}","function":" {{Q1}}","group":1,"incorrect":false},{"name":"A2","label":"{{function}}","function":" {{Q2}}","group":1,"incorrect":true},{"name":"A3","label":"{{function}}","function":" {{Q3}}","group":1,"incorrect":true}],"uniques":true},"algorithm":{"name":"groupResponses","template":"Cloze with drop down"}}</t>
  </si>
  <si>
    <t>Completa esta secuencia.</t>
  </si>
  <si>
    <t>{{Q1}}, {{{T1}}, {{T2}}, {{A1}}</t>
  </si>
  <si>
    <t>Q1=Min=5; Max=50; Step=1</t>
  </si>
  <si>
    <t>T1={{Q1}}+1
T2={{Q1}}+2
A1={{Q1}}+3</t>
  </si>
  <si>
    <t>{"id":"M1-NyO-20a-E-1","stimulus":"&lt;p&gt;Completa esta secuencia.&lt;/p&gt;","feedback":"&lt;p&gt;La serie crece de 1 en 1.&lt;/p&gt;","hint":"&lt;p&gt;¿Cómo crece o decrece la secuencia?&lt;/p&gt;","template":"&lt;p style=\"text-align: center\"&gt;{{Q1}}, {{T1}}, {{T2}}, {{response}}&lt;/p&gt;","seed":{"parameters":[{"name":"Q1","label":null,"min":5,"max":50,"step":1}],"calculated":[{"name":"A1","label":"{{Q1}}+3","function":"{{Q1}}+3"},{"name":"T1","label":null,"function":"{{Q1}}+1","temp":true},{"name":"T2","label":null,"function":"{{Q1}}+2","temp":true}],"uniques":true},"algorithm":{"name":"calculateOperation","params":{"method":"equivLiteral","keyboard":"NUMERICAL"}}}</t>
  </si>
  <si>
    <t>T1={{Q1}}-1
T2={{Q1}}-2
A1={{Q1}}-3</t>
  </si>
  <si>
    <t>{"id":"M1-NyO-20a-E-2","stimulus":"&lt;p&gt;Completa esta secuencia.&lt;/p&gt;","feedback":"&lt;p&gt;La serie decrece de 1 en 1.&lt;/p&gt;","hint":"&lt;p&gt;¿Cómo crece o decrece la secuencia?&lt;/p&gt;","template":"&lt;p style=\"text-align: center\"&gt;{{Q1}}, {{T1}}, {{T2}}, {{response}}&lt;/p&gt;","seed":{"parameters":[{"name":"Q1","label":null,"min":5,"max":50,"step":1}],"calculated":[{"name":"A1","label":"{{Q1}}-3","function":"{{Q1}}-3"},{"name":"T1","label":null,"function":"{{Q1}}-1","temp":true},{"name":"T2","label":null,"function":"{{Q1}}-2","temp":true}],"uniques":true},"algorithm":{"name":"calculateOperation","params":{"method":"equivLiteral","keyboard":"NUMERICAL"}}}</t>
  </si>
  <si>
    <t>M1-NyO-24a</t>
  </si>
  <si>
    <t>Completa series numéricas, ascendentes y descendentes, de cadencia 2, a partir de cualquier número</t>
  </si>
  <si>
    <t>Arrastra el valor que completa esta secuencia.</t>
  </si>
  <si>
    <t>{{T3}}, {{{T2}}, {{T1}}, {{A1}}</t>
  </si>
  <si>
    <t>Q1=Min=8; Max=50; Step=1
Q2=Min=8; Max=50; Step=1
Q3=Min=8; Max=50; Step=1</t>
  </si>
  <si>
    <t>T1={{Q1}}-2
T2={{Q1}}-4
T3={{Q1}}-6
A1 = {{Q1}}
A2 = {{Q2}}
A3 = {{Q3}}</t>
  </si>
  <si>
    <t>&lt;p&gt;La serie crece de 2 en 2.&lt;/p&gt;</t>
  </si>
  <si>
    <t>{"id":"M1-NyO-24a-I-1","stimulus":"&lt;p&gt;Arrastra el valor que completa esta secuencia.&lt;/p&gt;","feedback":"&lt;p&gt;La serie crece de 2 en 2.&lt;/p&gt;","hint":"&lt;p&gt;¿Cómo crece o decrece la secuencia?&lt;/p&gt;","template":"&lt;p style=\"text-align: center\"&gt;{{T3}}, {{T2}}, {{T1}}, {{response}}&lt;/p&gt;","seed":{"parameters":[{"name":"Q1","label":null,"min":8,"max":50,"step":1},{"name":"Q2","label":null,"min":8,"max":50,"step":1},{"name":"Q3","label":null,"min":8,"max":50,"step":1}],"calculated":[{"name":"A1","label":"{{function}}","function":"{{Q1}}","incorrect":false},{"name":"A2","label":"{{function}}","function":"{{Q2}}","incorrect":true},{"name":"A3","label":"{{function}}","function":"{{Q3}}","incorrect":true},{"name":"T1","label":"{{function}}","function":" {{Q1}}-2","temp":true},{"name":"T2","label":"{{function}}","function":" {{Q1}}-4","temp":true},{"name":"T3","label":"{{function}}","function":" {{Q1}}-6","temp":true}],"uniques":true},"algorithm":{"name":"calculateOperation","template":"Cloze with drag &amp; drop","params":{"keyboard":"NUMERICAL"}}}</t>
  </si>
  <si>
    <t>T1={{Q1}}+2
T2={{Q1}}+4
T3={{Q1}}+6
A1 = {{Q1}}
A2 = {{Q2}}
A3 = {{Q3}}</t>
  </si>
  <si>
    <t>&lt;p&gt;La serie decrece de 2 en 2.&lt;/p&gt;</t>
  </si>
  <si>
    <t>{"id":"M1-NyO-24a-I-2","stimulus":"&lt;p&gt;Arrastra el valor que completa esta secuencia.&lt;/p&gt;","feedback":"&lt;p&gt;La serie decrece de 2 en 2.&lt;/p&gt;","hint":"&lt;p&gt;¿Cómo crece o decrece la secuencia?&lt;/p&gt;","template":"&lt;p style=\"text-align: center\"&gt;{{T3}}, {{T2}}, {{T1}}, {{response}}&lt;/p&gt;","seed":{"parameters":[{"name":"Q1","label":null,"min":8,"max":50,"step":1},{"name":"Q2","label":null,"min":8,"max":50,"step":1},{"name":"Q3","label":null,"min":8,"max":50,"step":1}],"calculated":[{"name":"A1","label":"{{function}}","function":"{{Q1}}","incorrect":false},{"name":"A2","label":"{{function}}","function":"{{Q2}}","incorrect":true},{"name":"A3","label":"{{function}}","function":"{{Q3}}","incorrect":true},{"name":"T1","label":"{{function}}","function":" {{Q1}}+2","temp":true},{"name":"T2","label":"{{function}}","function":" {{Q1}}+4","temp":true},{"name":"T3","label":"{{function}}","function":" {{Q1}}+6","temp":true}],"uniques":true},"algorithm":{"name":"calculateOperation","template":"Cloze with drag &amp; drop","params":{"keyboard":"NUMERICAL"}}}</t>
  </si>
  <si>
    <t>Escribe el valor que falta en esta secuencia.</t>
  </si>
  <si>
    <t>Q1=Min=1; Max=50; Step=1</t>
  </si>
  <si>
    <t>T1={{Q1}}+2
T2={{Q1}}+4
A1={{Q1}}+6</t>
  </si>
  <si>
    <t>{"id":"M1-NyO-24a-E-1","stimulus":"&lt;p&gt;Escribe el valor que falta en esta secuencia.&lt;/p&gt;","feedback":"&lt;p&gt;La serie crece de 2 en 2.&lt;/p&gt;","hint":"&lt;p&gt;¿Cómo crece o decrece la secuencia?&lt;/p&gt;","template":"&lt;p style=\"text-align: center\"&gt;{{Q1}}, {{T1}}, {{T2}}, {{response}}&lt;/p&gt;","seed":{"parameters":[{"name":"Q1","label":null,"min":1,"max":50,"step":1}],"calculated":[{"name":"A1","label":"{{Q1}}+6","function":"{{Q1}}+6"},{"name":"T1","label":null,"function":"{{Q1}}+2","temp":true},{"name":"T2","label":null,"function":"{{Q1}}+4","temp":true}],"uniques":true},"algorithm":{"name":"calculateOperation","params":{"method":"equivLiteral","keyboard":"NUMERICAL"}}}</t>
  </si>
  <si>
    <t>Q1=Min=8; Max=50; Step=1</t>
  </si>
  <si>
    <t>T1={{Q1}}-2
T2={{Q1}}-4
A1={{Q1}}-6</t>
  </si>
  <si>
    <t>{"id":"M1-NyO-24a-E-2","stimulus":"&lt;p&gt;Escribe el valor que falta en esta secuencia.&lt;/p&gt;","feedback":"&lt;p&gt;La serie decrece de 2 en 2.&lt;/p&gt;","hint":"&lt;p&gt;¿Cómo crece o decrece la secuencia?&lt;/p&gt;","template":"&lt;p style=\"text-align: center\"&gt;{{Q1}}, {{T1}}, {{T2}}, {{response}}&lt;/p&gt;","seed":{"parameters":[{"name":"Q1","label":null,"min":8,"max":50,"step":1}],"calculated":[{"name":"A1","label":"{{Q1}}-6","function":"{{Q1}}-6"},{"name":"T1","label":null,"function":"{{Q1}}-2","temp":true},{"name":"T2","label":null,"function":"{{Q1}}-4","temp":true}],"uniques":true},"algorithm":{"name":"calculateOperation","params":{"method":"equivLiteral","keyboard":"NUMERICAL"}}}</t>
  </si>
  <si>
    <t>M1-NyO-44a</t>
  </si>
  <si>
    <t>Completa series numéricas, ascendentes y descendentes, de cadencia 3, a partir de cualquier número</t>
  </si>
  <si>
    <t>&lt;p&gt;Elige el número que continúa esta secuencia.&lt;/p&gt;&lt;p&gt;{{T3}}, {{{T2}}, {{T1}}...&lt;/p&gt;
{{Q1}}*
{{Q2}}
{{Q3}}</t>
  </si>
  <si>
    <t>Q1=Min=10; Max=50; Step=1
Q2=Min=10; Max=50; Step=1
Q3=Min=10; Max=50; Step=1</t>
  </si>
  <si>
    <t>T1={{Q1}}-3
T2={{Q1}}-6
T3={{Q1}}-9</t>
  </si>
  <si>
    <t>&lt;p&gt;La serie crece de 3 en 3.&lt;/p&gt;</t>
  </si>
  <si>
    <t>{"id":"M1-NyO-44a-I-1","stimulus":"&lt;p&gt;Elige el número que continúa esta secuencia.&lt;/p&gt;&lt;p style=\"text-align: center\"&gt;{{T3}}, {{T2}}, {{T1}}...&lt;/p&gt;","hint":"&lt;p&gt;¿Cómo crece o decrece la secuencia?&lt;/p&gt;","feedback":"&lt;p&gt;La serie crece de 3 en 3.&lt;/p&gt;","seed":{"parameters":[{"name":"Q1","label":null,"min":10,"max":50,"step":1}],"calculated":[{"name":"T3","label":"{{function}}","function":"{{Q1}}-9","temp":true},{"name":"T2","label":"{{function}}","function":"{{Q1}}-6","temp":true},{"name":"T1","label":"{{function}}","function":"{{Q1}}-3","temp":true},{"name":"A1","label":"{{function}}","function":"{{Q1}}","incorrect":false},{"name":"A2","label":"{{function}}","function":"{{Q1}}+3","incorrect":true},{"name":"A3","label":"{{function}}","function":"{{Q1}}-2","incorrect":true}],"uniques":true},"algorithm":{"name":"trueFalse","template":"Multiple choice – standard","params":{"countCorrect":1,"countIncorrect":2,"showCheckIcon":false,"columns":3}}}</t>
  </si>
  <si>
    <t>T1={{Q1}}+3
T2={{Q1}}+6
T3={{Q1}}+9</t>
  </si>
  <si>
    <t>&lt;p&gt;La serie decrece de 3 en 3.&lt;/p&gt;</t>
  </si>
  <si>
    <t>{"id":"M1-NyO-44a-I-2","stimulus":"&lt;p&gt;Elige el número que continúa esta secuencia.&lt;/p&gt;&lt;p style=\"text-align: center\"&gt;{{T3}}, {{T2}}, {{T1}}...&lt;/p&gt;","hint":"&lt;p&gt;¿Cómo crece o decrece la secuencia?&lt;/p&gt;","feedback":"&lt;p&gt;La serie decrece de 3 en 3.&lt;/p&gt;","seed":{"parameters":[{"name":"Q1","label":null,"min":10,"max":50,"step":1}],"calculated":[{"name":"T3","label":"{{function}}","function":"{{Q1}}+9","temp":true},{"name":"T2","label":"{{function}}","function":"{{Q1}}+6","temp":true},{"name":"T1","label":"{{function}}","function":"{{Q1}}+3","temp":true},{"name":"A1","label":"{{function}}","function":"{{Q1}}","incorrect":false},{"name":"A2","label":"{{function}}","function":"{{Q1}}+4","incorrect":true},{"name":"A3","label":"{{function}}","function":"{{Q1}}-1","incorrect":true}],"uniques":true},"algorithm":{"name":"trueFalse","template":"Multiple choice – standard","params":{"countCorrect":1,"countIncorrect":2,"showCheckIcon":false,"columns":3}}}</t>
  </si>
  <si>
    <t>¿Qué número completa esta serie? Escríbelo.</t>
  </si>
  <si>
    <t>Q1=Min=10; Max=50; Step=1</t>
  </si>
  <si>
    <t>T1={{Q1}}+3
T2={{Q1}}+6
A1={{Q1}}+9</t>
  </si>
  <si>
    <t>{"id":"M1-NyO-44a-E-1","stimulus":"&lt;p&gt;¿Qué número completa esta serie? Escríbelo.&lt;/p&gt;","feedback":"&lt;p&gt;La serie crece de 3 en 3.&lt;/p&gt;","hint":"&lt;p&gt;¿Cómo crece o decrece la secuencia?&lt;/p&gt;","template":"&lt;p style=\"text-align: center\"&gt;{{Q1}}, {{T1}}, {{T2}}, {{response}}&lt;/p&gt;","seed":{"parameters":[{"name":"Q1","label":null,"min":10,"max":50,"step":1}],"calculated":[{"name":"A1","label":"{{Q1}}+9","function":"{{Q1}}+9"},{"name":"T1","label":null,"function":"{{Q1}}+3","temp":true},{"name":"T2","label":null,"function":"{{Q1}}+6","temp":true}],"uniques":true},"algorithm":{"name":"calculateOperation","params":{"method":"equivLiteral","keyboard":"NUMERICAL"}}}</t>
  </si>
  <si>
    <t>T1={{Q1}}-3
T2={{Q1}}-6
A1={{Q1}}-9</t>
  </si>
  <si>
    <t>{"id":"M1-NyO-44a-E-2","stimulus":"&lt;p&gt;¿Qué número completa esta serie? Escríbelo.&lt;/p&gt;","feedback":"&lt;p&gt;La serie decrece de 3 en 3.&lt;/p&gt;","hint":"&lt;p&gt;¿Cómo crece o decrece la secuencia?&lt;/p&gt;","template":"&lt;p style=\"text-align: center\"&gt;{{Q1}}, {{T1}}, {{T2}}, {{response}}&lt;/p&gt;","seed":{"parameters":[{"name":"Q1","label":null,"min":10,"max":50,"step":1}],"calculated":[{"name":"A1","label":"{{Q1}}-9","function":"{{Q1}}-9"},{"name":"T1","label":null,"function":"{{Q1}}-3","temp":true},{"name":"T2","label":null,"function":"{{Q1}}-6","temp":true}],"uniques":true},"algorithm":{"name":"calculateOperation","params":{"method":"equivLiteral","keyboard":"NUMERICAL"}}}</t>
  </si>
  <si>
    <t>M1-NyO-25a</t>
  </si>
  <si>
    <t>Completa series numéricas, ascendentes y descendentes, de cadencia 5, a partir de cualquier número</t>
  </si>
  <si>
    <t>Elige cómo continúa la serie.</t>
  </si>
  <si>
    <t>{{T3}}, {{{T2}}, {{T1}}, {{grupo1}}</t>
  </si>
  <si>
    <t>Q1=Min=15; Max=50; Step=1
Q2=Min=15; Max=50; Step=1
Q3=Min=15; Max=50; Step=1</t>
  </si>
  <si>
    <t>grupo1={{Q1}}*, {{Q2}}, {{Q3}}
T1={{Q1}}-5
T2={{Q1}}-10
T3={{Q1}}-15</t>
  </si>
  <si>
    <t>&lt;p&gt;La serie crece de 5 en 5.&lt;/p&gt;</t>
  </si>
  <si>
    <t>{"id":"M1-NyO-25a-I-1","stimulus":"&lt;p&gt;Elige cómo continúa la serie.&lt;/p&gt;","template":"&lt;p style=\"text-align: center\"&gt;{{T3}}, {{T2}}, {{T1}}, {{response}}&lt;/p&gt;","hint":"&lt;p&gt;¿Cómo crece o decrece la secuencia?&lt;/p&gt;","feedback":"&lt;p&gt;La serie crece de 5 en 5.&lt;/p&gt;","seed":{"parameters":[{"name":"Q1","label":null,"min":15,"max":50,"step":1},{"name":"Q2","label":null,"min":15,"max":50,"step":1},{"name":"Q3","label":null,"min":15,"max":50,"step":1}],"calculated":[{"name":"T1","label":"{{function}}","function":" {{Q1}}-5","group":1,"temp":true},{"name":"T2","label":"{{function}}","function":" {{Q1}}-10","group":1,"temp":true},{"name":"T3","label":"{{function}}","function":" {{Q1}}-15","group":1,"temp":true},{"name":"A1","label":"{{function}}","function":" {{Q1}}","group":1,"incorrect":false},{"name":"A2","label":"{{function}}","function":" {{T2}}","group":1,"incorrect":true},{"name":"A3","label":"{{function}}","function":" {{T3}}","group":1,"incorrect":true}],"uniques":true},"algorithm":{"name":"groupResponses","template":"Cloze with drop down"}}</t>
  </si>
  <si>
    <t>grupo1={{Q1}}*, {{Q2}}, {{Q3}}
T1={{Q1}}+5
T2={{Q1}}+10
T3={{Q1}}+15</t>
  </si>
  <si>
    <t>&lt;p&gt;La serie decrece de 5 en 5.&lt;/p&gt;</t>
  </si>
  <si>
    <t>{"id":"M1-NyO-25a-I-2","stimulus":"&lt;p&gt;Elige cómo continúa la serie.&lt;/p&gt;","template":"&lt;p style=\"text-align: center\"&gt;{{T3}}, {{T2}}, {{T1}}, {{response}}&lt;/p&gt;","hint":"&lt;p&gt;¿Cómo crece o decrece la secuencia?&lt;/p&gt;","feedback":"&lt;p&gt;La serie decrece de 5 en 5.&lt;/p&gt;","seed":{"parameters":[{"name":"Q1","label":null,"min":15,"max":50,"step":1},{"name":"Q2","label":null,"min":15,"max":50,"step":1},{"name":"Q3","label":null,"min":15,"max":50,"step":1}],"calculated":[{"name":"T1","label":"{{function}}","function":" {{Q1}}+5","group":1,"temp":true},{"name":"T2","label":"{{function}}","function":" {{Q1}}+10","group":1,"temp":true},{"name":"T3","label":"{{function}}","function":" {{Q1}}+15","group":1,"temp":true},{"name":"A1","label":"{{function}}","function":" {{Q1}}","group":1,"incorrect":false},{"name":"A2","label":"{{function}}","function":" {{T2}}","group":1,"incorrect":true},{"name":"A3","label":"{{function}}","function":" {{T3}}","group":1,"incorrect":true}],"uniques":true},"algorithm":{"name":"groupResponses","template":"Cloze with drop down"}}</t>
  </si>
  <si>
    <t>Completa la siguiente serie.</t>
  </si>
  <si>
    <t>Q1=Min=15; Max=50; Step=1</t>
  </si>
  <si>
    <t>T1={{Q1}}+5
T2={{Q1}}+10
A1={{Q1}}+15</t>
  </si>
  <si>
    <t>{"id":"M1-NyO-25a-E-1","stimulus":"&lt;p&gt;Completa la siguiente serie.&lt;/p&gt;","feedback":"&lt;p&gt;La serie crece de 5 en 5.&lt;/p&gt;","hint":"&lt;p&gt;¿Cómo crece o decrece la secuencia?&lt;/p&gt;","template":"&lt;p style=\"text-align: center\"&gt;{{Q1}}, {{T1}}, {{T2}}, {{response}}&lt;/p&gt;","seed":{"parameters":[{"name":"Q1","label":null,"min":15,"max":50,"step":1}],"calculated":[{"name":"A1","label":"{{Q1}}+15","function":"{{Q1}}+15"},{"name":"T1","label":null,"function":"{{Q1}}+5","temp":true},{"name":"T2","label":null,"function":"{{Q1}}+10","temp":true}],"uniques":true},"algorithm":{"name":"calculateOperation","params":{"method":"equivLiteral","keyboard":"NUMERICAL"}}}</t>
  </si>
  <si>
    <t>T1={{Q1}}-5
T2={{Q1}}-10
A1={{Q1}}-15</t>
  </si>
  <si>
    <t>{"id":"M1-NyO-25a-E-2","stimulus":"&lt;p&gt;Completa la siguiente serie.&lt;/p&gt;","feedback":"&lt;p&gt;La serie decrece de 5 en 5.&lt;/p&gt;","hint":"&lt;p&gt;¿Cómo crece o decrece la secuencia?&lt;/p&gt;","template":"&lt;p style=\"text-align: center\"&gt;{{Q1}}, {{T1}}, {{T2}}, {{response}}&lt;/p&gt;","seed":{"parameters":[{"name":"Q1","label":null,"min":15,"max":50,"step":1}],"calculated":[{"name":"A1","label":"{{Q1}}-15","function":"{{Q1}}-15"},{"name":"T1","label":null,"function":"{{Q1}}-5","temp":true},{"name":"T2","label":null,"function":"{{Q1}}-10","temp":true}],"uniques":true},"algorithm":{"name":"calculateOperation","params":{"method":"equivLiteral","keyboard":"NUMERICAL"}}}</t>
  </si>
  <si>
    <t>M1-NyO-25b</t>
  </si>
  <si>
    <t>Completa series numéricas, ascendentes y descendentes, de cadencia 10, a partir de cualquier número</t>
  </si>
  <si>
    <t>Arrastra el número que continúa la serie.</t>
  </si>
  <si>
    <t>{{T3}}, {{T2}}, {{T1}}, {{A1}}</t>
  </si>
  <si>
    <t>Q1=Min=30; Max=90; Step=1
Q2=Min=30; Max=90; Step=1
Q3=Min=30; Max=90; Step=1</t>
  </si>
  <si>
    <t>T1={{Q1}}-10
T2={{Q1}}-20
T3={{Q1}}-30
A1 = {{Q1}}
A2 = {{Q2}} 
A3 = {{Q3}}</t>
  </si>
  <si>
    <t>&lt;p&gt;La serie crece de 10 en 10.&lt;/p&gt;</t>
  </si>
  <si>
    <t>{"id":"M1-NyO-25b-I-1","stimulus":"&lt;p&gt;Arrastra el número que continúa la serie.&lt;/p&gt;","feedback":"&lt;p&gt;La serie crece de 10 en 10.&lt;/p&gt;","hint":"&lt;p&gt;¿Cómo crece o decrece la secuencia?&lt;/p&gt;","template":"&lt;p style=\"text-align: center\"&gt;{{T3}}, {{T2}}, {{T1}}, {{response}}&lt;/p&gt;","seed":{"parameters":[{"name":"Q1","label":null,"min":30,"max":90,"step":1},{"name":"Q2","label":null,"min":30,"max":90,"step":1},{"name":"Q3","label":null,"min":30,"max":90,"step":1}],"calculated":[{"name":"A1","label":"{{function}}","function":"{{Q1}}","incorrect":false},{"name":"A2","label":"{{function}}","function":"{{Q2}}","incorrect":true},{"name":"A3","label":"{{function}}","function":"{{Q3}}","incorrect":true},{"name":"T1","label":"{{function}}","function":" {{Q1}}-10","temp":true},{"name":"T2","label":"{{function}}","function":" {{Q1}}-20","temp":true},{"name":"T3","label":"{{function}}","function":" {{Q1}}-30","temp":true}],"uniques":true},"algorithm":{"name":"calculateOperation","template":"Cloze with drag &amp; drop","params":{"keyboard":"NUMERICAL"}}}</t>
  </si>
  <si>
    <t>T1={{Q1}}+10
T2={{Q1}}+20
T3={{Q1}}+30
A1 = {{Q1}}
A2 = {{Q2}} 
A3 = {{Q3}}</t>
  </si>
  <si>
    <t>&lt;p&gt;La serie decrece de 10 en 10.&lt;/p&gt;</t>
  </si>
  <si>
    <t>{"id":"M1-NyO-25b-I-2","stimulus":"&lt;p&gt;Arrastra el número que continúa la serie.&lt;/p&gt;","feedback":"&lt;p&gt;La serie decrece de 10 en 10.&lt;/p&gt;","hint":"&lt;p&gt;¿Cómo crece o decrece la secuencia?&lt;/p&gt;","template":"&lt;p style=\"text-align: center\"&gt;{{T3}}, {{T2}}, {{T1}}, {{response}}&lt;/p&gt;","seed":{"parameters":[{"name":"Q1","label":null,"min":30,"max":90,"step":1},{"name":"Q2","label":null,"min":30,"max":90,"step":1},{"name":"Q3","label":null,"min":30,"max":90,"step":1}],"calculated":[{"name":"A1","label":"{{function}}","function":"{{Q1}}","incorrect":false},{"name":"A2","label":"{{function}}","function":"{{Q2}}","incorrect":true},{"name":"A3","label":"{{function}}","function":"{{Q3}}","incorrect":true},{"name":"T1","label":"{{function}}","function":" {{Q1}}+10","temp":true},{"name":"T2","label":"{{function}}","function":" {{Q1}}+20","temp":true},{"name":"T3","label":"{{function}}","function":" {{Q1}}+30","temp":true}],"uniques":true},"algorithm":{"name":"calculateOperation","template":"Cloze with drag &amp; drop","params":{"keyboard":"NUMERICAL"}}}</t>
  </si>
  <si>
    <t>Escribe el número que sigue esta secuencia.</t>
  </si>
  <si>
    <t>Q1=Min=30; Max=79; Step=1</t>
  </si>
  <si>
    <t>T1={{Q1}}+10
T2={{Q1}}+20
A1={{Q1}}+30</t>
  </si>
  <si>
    <t>{"id":"M1-NyO-25b-E-1","stimulus":"&lt;p&gt;Completa la siguiente serie.&lt;/p&gt;","feedback":"&lt;p&gt;La serie crece de 10 en 10.&lt;/p&gt;","hint":"&lt;p&gt;¿Cómo crece o decrece la secuencia?&lt;/p&gt;","template":"&lt;p style=\"text-align: center\"&gt;{{Q1}}, {{T1}}, {{T2}}, {{response}}&lt;/p&gt;","seed":{"parameters":[{"name":"Q1","label":null,"min":30,"max":79,"step":1}],"calculated":[{"name":"A1","label":"{{Q1}}+30","function":"{{Q1}}+30"},{"name":"T1","label":null,"function":"{{Q1}}+10","temp":true},{"name":"T2","label":null,"function":"{{Q1}}+20","temp":true}],"uniques":true},"algorithm":{"name":"calculateOperation","params":{"method":"equivLiteral","keyboard":"NUMERICAL"}}}</t>
  </si>
  <si>
    <t>Q1=Min=30; Max=90; Step=1</t>
  </si>
  <si>
    <t>T1={{Q1}}-10
T2={{Q1}}-20
A1={{Q1}}-30</t>
  </si>
  <si>
    <t>{"id":"M1-NyO-25b-E-2","stimulus":"&lt;p&gt;Completa la siguiente serie.&lt;/p&gt;","feedback":"&lt;p&gt;La serie decrece de 10 en 10.&lt;/p&gt;","hint":"&lt;p&gt;¿Cómo crece o decrece la secuencia?&lt;/p&gt;","template":"&lt;p style=\"text-align: center\"&gt;{{Q1}}, {{T1}}, {{T2}}, {{response}}&lt;/p&gt;","seed":{"parameters":[{"name":"Q1","label":null,"min":30,"max":90,"step":1}],"calculated":[{"name":"A1","label":"{{Q1}}-30","function":"{{Q1}}-30"},{"name":"T1","label":null,"function":"{{Q1}}-10","temp":true},{"name":"T2","label":null,"function":"{{Q1}}-20","temp":true}],"uniques":true},"algorithm":{"name":"calculateOperation","params":{"method":"equivLiteral","keyboard":"NUMERICAL"}}}</t>
  </si>
  <si>
    <t>M1-NyO-26a</t>
  </si>
  <si>
    <t>Completa series numéricas, ascendentes y descendentes, con patrones que no son cadencias, a partir de cualquier número</t>
  </si>
  <si>
    <t>&lt;p&gt;¿Qué número continúa esta secuencia?&lt;/p&gt;&lt;p&gt;
{{T1}}, {{T2}}, {{T3}}, {{T4}}, {{T5}}...&lt;/p&gt;
{{A1}}*
{{A2}}
{{A3}}</t>
  </si>
  <si>
    <t>Q1=Min=10; Max=30; Step=1
Q2=Min=10; Max=30; Step=1
Q3=Min=10; Max=30; Step=1
Q4= List = 1, 2, 3, 4, 5
Q5= List = 1, 2, 3, 4, 5</t>
  </si>
  <si>
    <t>T1 = {{Q1}}-{{Q4}}*3+{{Q5}}*2
T2 = {{Q1}}-{{Q4}}*2+{{Q5}}*2
T3 = {{Q1}}-{{Q4}}*2+{{Q5}}
T4 = {{Q1}}-{{Q4}}+{{Q5}}
T5 = {{Q1}}-{{Q4}}
A1 = {{Q1}}
A2 = {{Q2}}
A3 = {{Q3}}</t>
  </si>
  <si>
    <t>&lt;p&gt;En esta secuencia, primero se suma {{Q4}} y luego se resta {{Q5}}:&lt;/p&gt;&lt;p&gt;{{T1}} &lt;b&gt;+ {{Q4}}&lt;/b&gt; = {{T2}}&lt;/p&gt;&lt;p&gt;{{T2}} &lt;b&gt;− {{Q5}}&lt;/b&gt; = {{T3}}&lt;/p&gt;&lt;p&gt;{{T3}} &lt;b&gt;+ {{Q4}}&lt;/b&gt; = {{T4}}&lt;/p&gt;&lt;p&gt;{{T4}} &lt;b&gt;− {{Q5}}&lt;/b&gt; = {{T5}}&lt;/p&gt;&lt;p&gt;Por eso, el siguiente número es:&lt;/p&gt;&lt;p&gt;{{T5}} &lt;b&gt;+ {{Q4}}&lt;/b&gt; = {{Q1}}&lt;/p&gt;</t>
  </si>
  <si>
    <t>{"id":"M1-NyO-26a-I-1","stimulus":"&lt;p&gt;¿Qué número continúa esta secuencia?&lt;/p&gt;&lt;p style=\"text-align: center\"&gt;{{T1}}, {{T2}}, {{T3}}, {{T4}}, {{T5}}...&lt;/p&gt;","hint":"&lt;p&gt;¿Cómo crece o decrece la secuencia?&lt;/p&gt;","feedback":"&lt;p&gt;En esta secuencia, primero se suma {{Q4}} y luego se resta {{Q5}}:&lt;/p&gt;&lt;p style=\"text-align: center\"&gt;{{T1}} &lt;b&gt;+ {{Q4}}&lt;/b&gt; = {{T2}}&lt;/p&gt;&lt;p style=\"text-align: center\"&gt;{{T2}} &lt;b&gt;− {{Q5}}&lt;/b&gt; = {{T3}}&lt;/p&gt;&lt;p style=\"text-align: center\"&gt;{{T3}} &lt;b&gt;+ {{Q4}}&lt;/b&gt; = {{T4}}&lt;/p&gt;&lt;p style=\"text-align: center\"&gt;{{T4}} &lt;b&gt;− {{Q5}}&lt;/b&gt; = {{T5}}&lt;/p&gt;&lt;p&gt;Por eso, el siguiente número es:&lt;/p&gt;&lt;p style=\"text-align: center\"&gt;{{T5}} &lt;b&gt;+ {{Q4}}&lt;/b&gt; = {{Q1}}&lt;/p&gt;","seed":{"parameters":[{"name":"Q1","label":null,"min":10,"max":30,"step":1},{"name":"Q2","label":null,"min":10,"max":30,"step":1},{"name":"Q3","label":null,"min":10,"max":30,"step":1},{"name":"Q4","label":null,"list":[1,2,3,4,5]},{"name":"Q5","label":null,"list":[1,2,3,4,5]}],"calculated":[{"name":"T1","label":"{{function}}","function":"{{Q1}}-{{Q4}}*3+{{Q5}}*2","temp":true},{"name":"T2","label":"{{function}}","function":"{{Q1}}-{{Q4}}*2+{{Q5}}*2","temp":true},{"name":"T3","label":"{{function}}","function":" {{Q1}}-{{Q4}}*2+{{Q5}}","temp":true},{"name":"T4","label":"{{function}}","function":" {{Q1}}-{{Q4}}+{{Q5}}","temp":true},{"name":"T5","label":"{{function}}","function":" {{Q1}}-{{Q4}}","temp":true},{"name":"A1","label":"{{function}}","function":"{{Q1}}","incorrect":false},{"name":"A2","label":"{{function}}","function":"{{Q2}}","incorrect":true},{"name":"A3","label":"{{function}}","function":"{{Q3}}","incorrect":true}],"uniques":true},"algorithm":{"name":"trueFalse","template":"Multiple choice – standard","params":{"countCorrect":1,"countIncorrect":2,"showCheckIcon":false,"columns":3}}}</t>
  </si>
  <si>
    <t>¿Qué número continúa esta secuencia?
{{T1}}, {{T2}}, {{T3}}, {{T4}}, {{T5}}...
{{A1}}*
{{A2}}
{{A3}}</t>
  </si>
  <si>
    <t>T1 = {{Q1}}+{{Q4}}*3-{{Q5}}*2
T2 = {{Q1}}+{{Q4}}*2-{{Q5}}*2
T3 = {{Q1}}+{{Q4}}*2-{{Q5}}
T4 = {{Q1}}+{{Q4}}-{{Q5}}
T5 = {{Q1}}+{{Q4}}
A1 = {{Q1}}
A2 = {{Q2}}
A3 = {{Q3}}</t>
  </si>
  <si>
    <t>&lt;p&gt;En esta secuencia, primero se resta {{Q4}} y luego se suma {{Q5}}:&lt;/p&gt;&lt;p&gt;{{T1}} &lt;b&gt;− {{Q4}}&lt;/b&gt; = {{T2}}&lt;/p&gt;&lt;p&gt;{{T2}} &lt;b&gt;+ {{Q5}}&lt;/b&gt; = {{T3}}&lt;/p&gt;&lt;p&gt;{{T3}} &lt;b&gt;− {{Q4}}&lt;/b&gt; = {{T4}}&lt;/p&gt;&lt;p&gt;{{T4}} &lt;b&gt;+ {{Q5}}&lt;/b&gt; = {{T5}}&lt;/p&gt;&lt;p&gt;Por eso, el siguiente número es:&lt;/p&gt;&lt;p&gt;{{T5}} &lt;b&gt;− {{Q4}}&lt;/b&gt; = {{Q1}}&lt;/p&gt;</t>
  </si>
  <si>
    <t>{"id":"M1-NyO-26a-I-2","stimulus":"&lt;p&gt;¿Qué número continúa esta secuencia?&lt;/p&gt;&lt;p style=\"text-align: center\"&gt;{{T1}}, {{T2}}, {{T3}}, {{T4}}, {{T5}}...&lt;/p&gt;","hint":"&lt;p&gt;¿Cómo crece o decrece la secuencia?&lt;/p&gt;","feedback":"&lt;p&gt;En esta secuencia, primero se resta {{Q4}} y luego se suma {{Q5}}:&lt;/p&gt;&lt;p style=\"text-align: center\"&gt;{{T1}} &lt;b&gt;− {{Q4}}&lt;/b&gt; = {{T2}}&lt;/p&gt;&lt;p style=\"text-align: center\"&gt;{{T2}} &lt;b&gt;+ {{Q5}}&lt;/b&gt; = {{T3}}&lt;/p&gt;&lt;p style=\"text-align: center\"&gt;{{T3}} &lt;b&gt;− {{Q4}}&lt;/b&gt; = {{T4}}&lt;/p&gt;&lt;p style=\"text-align: center\"&gt;{{T4}} &lt;b&gt;+ {{Q5}}&lt;/b&gt; = {{T5}}&lt;/p&gt;&lt;p&gt;Por eso, el siguiente número es:&lt;/p&gt;&lt;p style=\"text-align: center\"&gt;{{T5}} &lt;b&gt;− {{Q4}}&lt;/b&gt; = {{Q1}}&lt;/p&gt;","seed":{"parameters":[{"name":"Q1","label":null,"min":10,"max":30,"step":1},{"name":"Q2","label":null,"min":10,"max":30,"step":1},{"name":"Q3","label":null,"min":10,"max":30,"step":1},{"name":"Q4","label":null,"list":[1,2,3,4,5]},{"name":"Q5","label":null,"list":[1,2,3,4,5]}],"calculated":[{"name":"T1","label":"{{function}}","function":"{{Q1}}+{{Q4}}*3-{{Q5}}*2","temp":true},{"name":"T2","label":"{{function}}","function":" {{Q1}}+{{Q4}}*2-{{Q5}}*2","temp":true},{"name":"T3","label":"{{function}}","function":" {{Q1}}+{{Q4}}*2-{{Q5}}","temp":true},{"name":"T4","label":"{{function}}","function":" {{Q1}}+{{Q4}}-{{Q5}}","temp":true},{"name":"T5","label":"{{function}}","function":" {{Q1}}+{{Q4}}","temp":true},{"name":"A1","label":"{{function}}","function":"{{Q1}}","incorrect":false},{"name":"A2","label":"{{function}}","function":"{{Q2}}","incorrect":true},{"name":"A3","label":"{{function}}","function":"{{Q3}}","incorrect":true}],"uniques":true},"algorithm":{"name":"trueFalse","template":"Multiple choice – standard","params":{"countCorrect":1,"countIncorrect":2,"showCheckIcon":false,"columns":3}}}</t>
  </si>
  <si>
    <t>{{T1}}, {{T2}}, {{T3}}, {{T4}}, {{T5}}, {{A1}}</t>
  </si>
  <si>
    <t>Q1=Min=23; Max=50; Step=1
Q4= List = 1, 2, 3, 4, 5
Q5= List = 1, 2, 3, 4, 5</t>
  </si>
  <si>
    <t>T1 = {{Q1}}-{{Q4}}*3-{{Q5}}*2
T2 = {{Q1}}-{{Q4}}*2-{{Q5}}*2
T3 = {{Q1}}-{{Q4}}*2-{{Q5}}
T4 = {{Q1}}-{{Q4}}-{{Q5}}
T5 = {{Q1}}-{{Q4}}
A1 = {{Q1}}</t>
  </si>
  <si>
    <t>&lt;p&gt;En esta secuencia, primero se suma {{Q4}} y luego {{Q5}}:&lt;/p&gt;&lt;p&gt;{{T1}} &lt;b&gt;+ {{Q4}}&lt;/b&gt; = {{T2}}&lt;/p&gt;&lt;p&gt;{{T2}} &lt;b&gt;+ {{Q5}}&lt;/b&gt; = {{T3}}&lt;/p&gt;&lt;p&gt;{{T3}} &lt;b&gt;+ {{Q4}}&lt;/b&gt; = {{T4}}&lt;/p&gt;&lt;p&gt;{{T4}} &lt;b&gt;+ {{Q5}}&lt;/b&gt; = {{T5}}&lt;/p&gt;&lt;p&gt;Por eso, el siguiente número es:&lt;/p&gt;&lt;p&gt;{{T5}} &lt;b&gt;+ {{Q4}}&lt;/b&gt; = {{Q1}}&lt;/p&gt;</t>
  </si>
  <si>
    <t>{"id":"M1-NyO-26a-E-1","stimulus":"&lt;p&gt;Completa esta secuencia.&lt;/p&gt;","feedback":"&lt;p&gt;En esta secuencia, primero se suma {{Q4}} y luego {{Q5}}:&lt;/p&gt;&lt;p style=\"text-align: center\"&gt;{{T1}} &lt;b&gt;+ {{Q4}}&lt;/b&gt; = {{T2}}&lt;/p&gt;&lt;p style=\"text-align: center\"&gt;{{T2}} &lt;b&gt;+ {{Q5}}&lt;/b&gt; = {{T3}}&lt;/p&gt;&lt;p style=\"text-align: center\"&gt;{{T3}} &lt;b&gt;+ {{Q4}}&lt;/b&gt; = {{T4}}&lt;/p&gt;&lt;p style=\"text-align: center\"&gt;{{T4}} &lt;b&gt;+ {{Q5}}&lt;/b&gt; = {{T5}}&lt;/p&gt;&lt;p&gt;Por eso, el siguiente número es:&lt;/p&gt;&lt;p style=\"text-align: center\"&gt;{{T5}} &lt;b&gt;+ {{Q4}}&lt;/b&gt; = {{Q1}}&lt;/p&gt;","hint":"&lt;p&gt;¿Cómo crece o decrece la secuencia?&lt;/p&gt;","template":"&lt;p style=\"text-align: center\"&gt;{{T1}}, {{T2}}, {{T3}}, {{T4}}, {{T5}}, {{response}}&lt;/p&gt;","seed":{"parameters":[{"name":"Q1","label":null,"min":23,"max":50,"step":1},{"name":"Q4","label":null,"list":[1,2,3,4,5]},{"name":"Q5","label":null,"list":[1,2,3,4,5]}],"calculated":[{"name":"A1","label":"{{Q1}}","function":"{{Q1}}"},{"name":"T1","label":null,"function":" {{Q1}}-{{Q4}}*3-{{Q5}}*2","temp":true},{"name":"T2","label":null,"function":"{{Q1}}-{{Q4}}*2-{{Q5}}*2","temp":true},{"name":"T3","label":null,"function":"{{Q1}}-{{Q4}}*2-{{Q5}}","temp":true},{"name":"T4","label":null,"function":"{{Q1}}-{{Q4}}-{{Q5}}","temp":true},{"name":"T5","label":null,"function":"{{Q1}}-{{Q4}}","temp":true}],"uniques":true},"algorithm":{"name":"calculateOperation","params":{"method":"equivLiteral","keyboard":"NUMERICAL"}}}</t>
  </si>
  <si>
    <t>Q1=Min=0; Max=50; Step=1
Q4= List = 1, 2, 3, 4, 5
Q5= List = 1, 2, 3, 4, 5</t>
  </si>
  <si>
    <t>T1 = {{Q1}}+{{Q4}}*3+{{Q5}}*2
T2 = {{Q1}}+{{Q4}}*2+{{Q5}}*2
T3 = {{Q1}}+{{Q4}}*2+{{Q5}}
T4 = {{Q1}}+{{Q4}}+{{Q5}}
T5 = {{Q1}}+{{Q4}}
A1 = {{Q1}}</t>
  </si>
  <si>
    <t>&lt;p&gt;En esta secuencia, primero se resta {{Q4}} y luego {{Q5}}:&lt;/p&gt;&lt;p&gt;{{T1}} &lt;b&gt;− {{Q4}}&lt;/b&gt; = {{T2}}&lt;/p&gt;&lt;p&gt;{{T2}} &lt;b&gt;− {{Q5}}&lt;/b&gt; = {{T3}}&lt;/p&gt;&lt;p&gt;{{T3}} &lt;b&gt;− {{Q4}}&lt;/b&gt; = {{T4}}&lt;/p&gt;&lt;p&gt;{{T4}} &lt;b&gt;− {{Q5}}&lt;/b&gt; = {{T5}}&lt;/p&gt;&lt;p&gt;Por eso, el siguiente número es:&lt;/p&gt;&lt;p&gt;{{T5}} &lt;b&gt;− {{Q4}}&lt;/b&gt; = {{Q1}}&lt;/p&gt;</t>
  </si>
  <si>
    <t>{"id":"M1-NyO-26a-E-2","stimulus":"&lt;p&gt;Completa esta secuencia.&lt;/p&gt;","feedback":"&lt;p&gt;En esta secuencia, primero se resta {{Q4}} y luego {{Q5}}:&lt;/p&gt;&lt;p style=\"text-align: center\"&gt;{{T1}} &lt;b&gt;− {{Q4}}&lt;/b&gt; = {{T2}}&lt;/p&gt;&lt;p style=\"text-align: center\"&gt;{{T2}} &lt;b&gt;− {{Q5}}&lt;/b&gt; = {{T3}}&lt;/p&gt;&lt;p style=\"text-align: center\"&gt;{{T3}} &lt;b&gt;− {{Q4}}&lt;/b&gt; = {{T4}}&lt;/p&gt;&lt;p style=\"text-align: center\"&gt;{{T4}} &lt;b&gt;− {{Q5}}&lt;/b&gt; = {{T5}}&lt;/p&gt;&lt;p&gt;Por eso, el siguiente número es:&lt;/p&gt;&lt;p style=\"text-align: center\"&gt;{{T5}} &lt;b&gt;− {{Q4}}&lt;/b&gt; = {{Q1}}&lt;/p&gt;","hint":"&lt;p&gt;¿Cómo crece o decrece la secuencia?&lt;/p&gt;","template":"&lt;p style=\"text-align: center\"&gt;{{T1}}, {{T2}}, {{T3}}, {{T4}}, {{T5}}, {{response}}&lt;/p&gt;","seed":{"parameters":[{"name":"Q1","label":null,"min":0,"max":50,"step":1},{"name":"Q4","label":null,"list":[1,2,3,4,5]},{"name":"Q5","label":null,"list":[1,2,3,4,5]}],"calculated":[{"name":"A1","label":"{{Q1}}","function":"{{Q1}}"},{"name":"T1","label":null,"function":"{{Q1}}+{{Q4}}*3+{{Q5}}*2","temp":true},{"name":"T2","label":null,"function":"{{Q1}}+{{Q4}}*2+{{Q5}}*2","temp":true},{"name":"T3","label":null,"function":"{{Q1}}+{{Q4}}*2+{{Q5}}","temp":true},{"name":"T4","label":null,"function":"{{Q1}}+{{Q4}}+{{Q5}}","temp":true},{"name":"T5","label":null,"function":"{{Q1}}+{{Q4}}","temp":true}],"uniques":true},"algorithm":{"name":"calculateOperation","params":{"method":"equivLiteral","keyboard":"NUMERICAL"}}}</t>
  </si>
  <si>
    <t>M1-NyO-21a</t>
  </si>
  <si>
    <t>La multiplicación como repetición de sumas</t>
  </si>
  <si>
    <t>&lt;p&gt;Une las operaciones.&lt;/p&gt;</t>
  </si>
  <si>
    <t>Q1= Min = 2; Max = 9; Step = 1
Q2= Min = 2; Max = 9; Step = 1
Q3= Min = 2; Max = 9; Step = 1
Q4= Min = 2; Max = 9; Step = 1
Q5= Min = 2; Max = 9; Step = 1
Q6= Min = 2; Max = 9; Step = 1</t>
  </si>
  <si>
    <t>T1 = ' + {{Q1}}'.repeat({{Q2}}-1)
T2 = ' + {{Q3}}'.repeat({{Q4}}-1)
T3 = ' + {{Q5}}'.repeat({{Q6}}-1)
T4 = {{Q1}}*{{Q2}}
A1={{Q1}}{{T1}}#{{Q1}} × {{Q2}}
A2={{Q3}}{{T2}}#{{Q3}} × {{Q4}}
A3={{Q5}}{{T3}}#{{Q5}} × {{Q6}}</t>
  </si>
  <si>
    <t>&lt;p&gt;Una multiplicación es como una suma de sumandos iguales.&lt;/p&gt;</t>
  </si>
  <si>
    <t>&lt;p&gt;Una multiplicación es como una suma de sumandos iguales.&lt;/p&gt;&lt;p&gt;{{Q1}}{{T1}} = {{T4}}&lt;/p&gt;&lt;p&gt;{{Q1}} × {{Q2}} = {{T4}}&lt;/p&gt;</t>
  </si>
  <si>
    <t>{"id":"M1-NyO-21a-I-1","stimulus":"&lt;p&gt;Arrastra cada multiplicación junto a su expresión como suma.&lt;/p&gt;","hint":"&lt;p&gt;Una multiplicación es como una suma de sumandos iguales.&lt;/p&gt;","feedback":"&lt;p&gt;Una multiplicación es como una suma de sumandos iguales.&lt;/p&gt;&lt;p&gt;{{Q1}}{{T1}} = {{T4}}&lt;/p&gt;&lt;p&gt;{{Q1}} × {{Q2}} = {{T4}}&lt;/p&gt;","seed":{"parameters":[{"name":"Q1","label":null,"min":2,"max":9,"step":1},{"name":"Q2","label":null,"min":2,"max":9,"step":1},{"name":"Q3","label":null,"min":2,"max":9,"step":1},{"name":"Q4","label":null,"min":2,"max":9,"step":1},{"name":"Q5","label":null,"min":2,"max":9,"step":1},{"name":"Q6","label":null,"min":2,"max":9,"step":1}],"calculated":[{"name":"T1","label":"{{function}}","function":"' + {{Q1}}'.repeat({{Q2}}-1)","temp":true},{"name":"T2","label":"{{function}}","function":"' + {{Q3}}'.repeat({{Q4}}-1)","temp":true},{"name":"T3","label":"{{function}}","function":"' + {{Q5}}'.repeat({{Q6}}-1)","temp":true},{"name":"T4","label":"{{function}}","function":"{{Q1}}*{{Q2}}","temp":true},{"name":"A1","label":"{{Q1}}{{T1}}","function":"{{Q1}} × {{Q2}}"},{"name":"A2","label":"{{Q3}}{{T2}}","function":"{{Q3}} × {{Q4}}"},{"name":"A3","label":"{{Q5}}{{T3}}","function":"{{Q5}} × {{Q6}}"}],"uniques":true},"algorithm":{"name":"linkOperationResult","template":"match list","params":{"invert":true}}}</t>
  </si>
  <si>
    <t>Completa esta operación.</t>
  </si>
  <si>
    <t>{{Q1}}{{T1}} = {{A1}} × {{Q2}}</t>
  </si>
  <si>
    <t>Q1= Min = 2; Max = 9; Step = 1
Q2= Min = 2; Max = 9; Step = 1</t>
  </si>
  <si>
    <t>T1 = ' + {{Q1}}'.repeat({{Q2}}-1)
T2 = {{Q1}}*{{Q2}}
A1 = {{Q1}}</t>
  </si>
  <si>
    <t>Una multiplicación es como una suma de sumandos iguales.</t>
  </si>
  <si>
    <t>&lt;p&gt;Una multiplicación es como una suma de sumandos iguales.&lt;/p&gt;&lt;p&gt;{{Q1}}{{T1}} = {{T2}}&lt;/p&gt;&lt;p&gt;{{Q1}} × {{Q2}} = {{T2}}&lt;/p&gt;</t>
  </si>
  <si>
    <t>{"id":"M1-NyO-21a-E-1","stimulus":"&lt;p&gt;Completa esta operación.&lt;/p&gt;","template":"&lt;p style=\"text-align: center\"&gt;{{Q1}}{{T1}} = {{response}} × {{Q2}}&lt;/p&gt;","hint":"&lt;p&gt;Una multiplicación es como una suma de sumandos iguales.&lt;/p&gt;","feedback":"&lt;p&gt;Una multiplicación es como una suma de sumandos iguales.&lt;/p&gt;&lt;p style=\"text-align: center\"&gt;{{Q1}}{{T1}} = {{T2}}&lt;/p&gt;&lt;p style=\"text-align: center\"&gt;{{Q1}} × {{Q2}} = {{T2}}&lt;/p&gt;","seed":{"parameters":[{"name":"Q1","label":null,"min":2,"max":9,"step":1},{"name":"Q2","label":null,"min":2,"max":9,"step":1}],"calculated":[{"name":"T1","label":"{{function}}","function":" ' + {{Q1}}'.repeat({{Q2}}-1)","temp":true},{"name":"T2","label":"{{function}}","function":" {{Q1}}*{{Q2}}","temp":true},{"name":"A1","label":"{{function}}","function":"{{Q1}}"}],"uniques":true},"algorithm":{"name":"calculateOperation","params":{"method":"equivLiteral","keyboard":"NUMERICAL"}}}</t>
  </si>
  <si>
    <t>{{Q1}}{{T1}} = {{Q1}} × {{A1}}</t>
  </si>
  <si>
    <t>T1 = ' + {{Q1}}'.repeat({{Q2}}-1)
T2 = {{Q1}}*{{Q2}}
A1 = {{Q2}}</t>
  </si>
  <si>
    <t>{"id":"M1-NyO-21a-E-2","stimulus":"&lt;p&gt;Completa esta operación.&lt;/p&gt;","template":"&lt;p style=\"text-align: center\"&gt;{{Q1}}{{T1}} = {{Q1}} × {{response}}&lt;/p&gt;","hint":"&lt;p&gt;Una multiplicación es como una suma de sumandos iguales.&lt;/p&gt;","feedback":"&lt;p&gt;Una multiplicación es como una suma de sumandos iguales.&lt;/p&gt;&lt;p style=\"text-align: center\"&gt;{{Q1}}{{T1}} = {{T2}}&lt;/p&gt;&lt;p style=\"text-align: center\"&gt;{{Q1}} × {{Q2}} = {{T2}}&lt;/p&gt;","seed":{"parameters":[{"name":"Q1","label":null,"min":2,"max":9,"step":1},{"name":"Q2","label":null,"min":2,"max":9,"step":1}],"calculated":[{"name":"T1","label":"{{function}}","function":" ' + {{Q1}}'.repeat({{Q2}}-1)","temp":true},{"name":"T2","label":"{{function}}","function":" {{Q1}}*{{Q2}}","temp":true},{"name":"A1","label":"{{function}}","function":"{{Q2}}"}],"uniques":true},"algorithm":{"name":"calculateOperation","params":{"method":"equivLiteral","keyboard":"NUMERICAL"}}}</t>
  </si>
  <si>
    <t>M1-NyO-21b</t>
  </si>
  <si>
    <t>Conoce el doble de los números inferiores a 10</t>
  </si>
  <si>
    <t>&lt;p&gt;Señala la opción correcta.&lt;/p&gt;&lt;div style=\"display:flex\"&gt;{{T1}}&lt;/div&gt;&lt;div style=\"display:flex\"&gt;{{T2}}&lt;/div&gt;</t>
  </si>
  <si>
    <t>{{T3}} es el doble de {{group1}}.</t>
  </si>
  <si>
    <t>Q3= List=2,3,4,5,6,7</t>
  </si>
  <si>
    <t>T1= &lt;img src=\"M1-EyP-1b-3\" width=\"100\"&gt;'.repeat({{Q3}})
T2 &lt;img src=\"M1-NyO-15a-3\" width=\"100\"&gt;'.repeat({{2*Q3}})
T3= {{Q3}}*2
A1= {{Q3}}
A2= {{Q3}}+1
A3= {{Q3}}-1
{{group1}}={{A1}}*|{{A2}}|{{A3}}</t>
  </si>
  <si>
    <t>El doble de un número es sumar dos veces el mismo número.</t>
  </si>
  <si>
    <t>{"id":"M1-NyO-21b-I-1","stimulus":"&lt;p&gt;Selecciona la opción correcta.&lt;/p&gt;&lt;div style=\"display:flex; flex-wrap: wrap; justify-content: center;\"&gt;{{T1}}&lt;/div&gt;&lt;div style=\"display:flex; flex-wrap: wrap; justify-content: center;\"&gt;{{T2}}&lt;/div&gt;","template":"&lt;p&gt;{{T3}} es el doble de {{response}}.&lt;/p&gt;","hint":"&lt;p&gt;El doble de un número es sumar dos veces el mismo número.&lt;/p&gt;","feedback":"&lt;p&gt;El doble de un número es sumar dos veces el mismo número.&lt;/p&gt;","seed":{"parameters":[{"name":"Q3","label":null,"list":[2,3,4,5,6,7]}],"calculated":[{"name":"T1","label":"{{function}}","function":"'&lt;img src=\"https://blueberry-assets.oneclick.es/M1_EyP_1b_3.svg\" width=\"80\"&gt;'.repeat({{Q3}})","temp":true},{"name":"T2","label":"{{function}}","function":"'&lt;img src=\"https://blueberry-assets.oneclick.es/M1_NyO_15a_3.svg\" width=\"80\"&gt;'.repeat(2*{{Q3}})","temp":true},{"name":"T3","label":"{{function}}","function":"2*{{Q3}}","temp":true},{"name":"A1","label":"{{function}}","function":"{{Q3}}"},{"name":"A2","label":"{{function}}","function":"{{Q3}}+1","incorrect":true},{"name":"A3","label":"{{function}}","function":"{{Q3}}-1","incorrect":true}],"uniques":true},"algorithm":{"name":"groupResponses","template":"Cloze with drop down"}}</t>
  </si>
  <si>
    <t>&lt;p&gt;Arrastra la opción correcta.&lt;/p&gt;&lt;div style=\"display:flex\"&gt;{{T1}}&lt;/div&gt;&lt;div style=\"display:flex\"&gt;{{T2}}&lt;/div&gt;</t>
  </si>
  <si>
    <t>El doble de {{Q3}} es {{A1}}.</t>
  </si>
  <si>
    <t>T1= &lt;img src=\"M1-NyO-4a-2\" width=\"100\"&gt;'.repeat({{Q3}})
T2 &lt;img src=\"M1-NyO-37a-5\" width=\"100\"&gt;'.repeat({{2*Q3}})
A1= {{Q3}}*2
A2= {{Q3}}+1
A3= {{Q3}}-1
{{group1}}={{A1}}*|{{A2}}|{{A3}}</t>
  </si>
  <si>
    <t>{"id":"M1-NyO-21b-I-2","stimulus":"&lt;p&gt;Arrastra la opción correcta.&lt;/p&gt;&lt;div style=\"display:flex; flex-wrap: wrap; justify-content: center;\"&gt;{{T1}}&lt;/div&gt;&lt;div style=\"display:flex; flex-wrap: wrap; justify-content: center;\"&gt;{{T2}}&lt;/div&gt;","template":"&lt;p&gt;El doble de {{Q3}} es {{response}}.&lt;/p&gt;","hint":"&lt;p&gt;El doble de un número es sumar dos veces el mismo número.&lt;/p&gt;","feedback":"&lt;p&gt;El doble de un número es sumar dos veces el mismo número.&lt;/p&gt;","seed":{"parameters":[{"name":"Q3","label":null,"list":[2,3,4,5,6,7]}],"calculated":[{"name":"T1","label":"{{function}}","function":"'&lt;img src=\"https://blueberry-assets.oneclick.es/M1_EyP_1a_2.svg\" width=\"80\"&gt;'.repeat({{Q3}})","temp":true},{"name":"T2","label":"{{function}}","function":"'&lt;img src=\"https://blueberry-assets.oneclick.es/M1_NyO_37a_5.svg\" width=\"80\"&gt;'.repeat(2*{{Q3}})","temp":true},{"name":"A1","label":"{{function}}","function":"{{Q3}}*2"},{"name":"A2","label":"{{function}}","function":"{{Q3}}+1","incorrect":true},{"name":"A3","label":"{{function}}","function":"{{Q3}}-1","incorrect":true}],"uniques":true},"algorithm":{"name":"calculateOperation","template":"Cloze with drag &amp; drop","params":{"keyboard":"NUMERICAL"}}}</t>
  </si>
  <si>
    <t xml:space="preserve">&lt;p&gt;Contesta verdadero o falso.&lt;/p&gt;&lt;div style=\"display:flex\"&gt;{{T1}}&lt;/div&gt;&lt;div style=\"display:flex\"&gt;{{T2}}&lt;/div&gt;
El doble de {{Q3}} es {{A1}}.*
El doble de {{Q3}} es {{A2}}.
El doble de {{Q3}} es {{A3}}.
(Se ven 2).
</t>
  </si>
  <si>
    <t>True or False</t>
  </si>
  <si>
    <t>T1= &lt;img src=\"M1-EyP-1a-7\" width=\"100\"&gt;'.repeat({{Q3}})
T2 &lt;img src=\"M1-EyP-1a-9\" width=\"100\"&gt;'.repeat({{2*Q3}})
A1= {{Q3}}*2
A2= {{Q3}}+1
A3= {{Q3}}-1</t>
  </si>
  <si>
    <t>{"id":"M1-NyO-21b-I-3","stimulus":"&lt;p&gt;Contesta verdadero o falso.&lt;/p&gt;&lt;div style=\"display:flex; flex-wrap: wrap; justify-content: center;\"&gt;{{T1}}&lt;/div&gt;&lt;div style=\"display:flex; flex-wrap: wrap; justify-content: center;\"&gt;{{T2}}&lt;/div&gt;","template":"&lt;p&gt;El doble de {{Q3}} es {{response}}.&lt;/p&gt;","hint":"&lt;p&gt;El doble de un número es sumar dos veces el mismo número.&lt;/p&gt;","feedback":"&lt;p&gt;El doble de un número es sumar dos veces el mismo número.&lt;/p&gt;","seed":{"parameters":[{"name":"Q3","label":null,"list":[2,3,4,5,6,7]}],"calculated":[{"name":"T1","label":"{{function}}","function":"'&lt;img src=\"https://blueberry-assets.oneclick.es/M1_EyP_1a_7.svg\" width=\"80\"&gt;'.repeat({{Q3}})","temp":true},{"name":"T2","label":"{{function}}","function":"'&lt;img src=\"https://blueberry-assets.oneclick.es/M1_EyP_1a_9.svg\" width=\"80\"&gt;'.repeat(2*{{Q3}})","temp":true},{"name":"A1","label":"El doble de {{Q3}} es {{function}}.","function":"{{Q3}}*2"},{"name":"A2","label":"El doble de {{Q3}} es {{function}}.","function":"{{Q3}}+1","incorrect":true},{"name":"A3","label":"El doble de {{Q3}} es {{function}}.","function":"{{Q3}}-1","incorrect":true}],"uniques":true},"algorithm":{"name":"trueFalse","template":"Choice matrix – inline","params":{"countCorrect":1,"countIncorrect":2,"showCheckIcon":false,"options":["Verdadero","Falso"]}}}</t>
  </si>
  <si>
    <t>&lt;p&gt;Mateo tiene el doble de lápices que los que hay en la imagen. ¿Cuántos lápices tiene Mateo?&lt;/p&gt;&lt;div style=\"display:flex\"&gt;{{T1}}&lt;/div&gt;</t>
  </si>
  <si>
    <t>{{A1}} lápices.</t>
  </si>
  <si>
    <t xml:space="preserve">T1= &lt;img src=\"M1-NyO-21b-1\" width=\"100\"&gt;'.repeat({{Q1}})
A1= {{Q1}}*2
</t>
  </si>
  <si>
    <t>El doble de un número es sumar dos veces el número.</t>
  </si>
  <si>
    <t>{"id":"M1-NyO-21b-E-1","stimulus":"&lt;p&gt;Mateo tiene el doble de lápices que los que hay en la imagen. ¿Cuántos lápices tiene Mateo?&lt;/p&gt;&lt;div style=\"display:flex;justify-content:center\"&gt;{{T1}}&lt;/div&gt;","template":"&lt;p&gt;{{response}} lápices.&lt;/p&gt;","hint":"&lt;p&gt;El doble de un número es sumar dos veces el número.&lt;/p&gt;","feedback":"&lt;p&gt;El doble de un número es sumar dos veces el número.&lt;/p&gt;","seed":{"parameters":[{"name":"Q1","label":null,"min":1,"max":9,"step":1}],"calculated":[{"name":"T1","label":"{{function}}","function":"'&lt;img src=\"https://blueberry-assets.oneclick.es/M1_NyO_21b_1.svg\" width=\"100\"&gt;'.repeat({{Q1}})","temp":true},{"name":"A1","label":"{{function}}","function":"{{Q1}}*2"}],"uniques":true},"algorithm":{"name":"calculateOperation","params":{"method":"equivLiteral","keyboard":"NUMERICAL"}}}</t>
  </si>
  <si>
    <t>&lt;p&gt;Inés tiene en su florero el doble de flores de las que hay en la imagen. ¿Cuántas tiene?&lt;/p&gt;&lt;div style=\"display:flex\"&gt;{{T1}}&lt;/div&gt;</t>
  </si>
  <si>
    <t>{{A1}} flores.</t>
  </si>
  <si>
    <t>T1= &lt;img src=\"M1-NyO-21b-2
\" width=\"100\"&gt;'.repeat({{Q1}})
A1= {{Q1}}*2</t>
  </si>
  <si>
    <t>{"id":"M1-NyO-21b-E-2","stimulus":"&lt;p&gt;Inés tiene en su florero el doble de flores de las que hay en la imagen. ¿Cuántas tiene?&lt;/p&gt;&lt;div style=\"display:flex;justify-content:center\"&gt;{{T1}}&lt;/div&gt;","template":"&lt;p&gt;{{response}} flores.&lt;/p&gt;","hint":"&lt;p&gt;El doble de un número es sumar dos veces el número.&lt;/p&gt;","feedback":"&lt;p&gt;El doble de un número es sumar dos veces el número.&lt;/p&gt;","seed":{"parameters":[{"name":"Q1","label":null,"min":1,"max":9,"step":1}],"calculated":[{"name":"T1","label":"{{function}}","function":"'&lt;img src=\"https://blueberry-assets.oneclick.es/M1_NyO_21b_2.svg\" width=\"100\"&gt;'.repeat({{Q1}})","temp":true},{"name":"A1","label":"{{function}}","function":"{{Q1}}*2"}],"uniques":true},"algorithm":{"name":"calculateOperation","params":{"method":"equivLiteral","keyboard":"NUMERICAL"}}}</t>
  </si>
  <si>
    <t>&lt;p&gt;El llavero de Nicolás tiene el doble de llaves de las que hay en la imagen. ¿Cuántas llaves tiene?&lt;/p&gt;&lt;div style=\"display:flex\"&gt;{{T1}}&lt;/div&gt;</t>
  </si>
  <si>
    <t>{{A1}} llaves.</t>
  </si>
  <si>
    <t xml:space="preserve">T1= &lt;img src=\"M1-NyO-21b-3\" width=\"100\"&gt;'.repeat({{Q1}})
A1= {{Q1}}*2
</t>
  </si>
  <si>
    <t>{"id":"M1-NyO-21b-E-3","stimulus":"&lt;p&gt;El llavero de Nicolás tiene el doble de llaves de las que hay en la imagen. ¿Cuántas llaves tiene?&lt;/p&gt;&lt;div style=\"display:flex;justify-content:center\"&gt;{{T1}}&lt;/div&gt;","template":"&lt;p&gt;{{response}} llaves.&lt;/p&gt;","hint":"&lt;p&gt;El doble de un número es sumar dos veces el número.&lt;/p&gt;","feedback":"&lt;p&gt;El doble de un número es sumar dos veces el número.&lt;/p&gt;","seed":{"parameters":[{"name":"Q1","label":null,"min":1,"max":9,"step":1}],"calculated":[{"name":"T1","label":"{{function}}","function":"'&lt;img src=\"https://blueberry-assets.oneclick.es/M1_NyO_21b_3.svg\" width=\"100\"&gt;'.repeat({{Q1}})","temp":true},{"name":"A1","label":"{{function}}","function":"{{Q1}}*2"}],"uniques":true},"algorithm":{"name":"calculateOperation","params":{"method":"equivLiteral","keyboard":"NUMERICAL"}}}</t>
  </si>
  <si>
    <t>M1-NyO-22a</t>
  </si>
  <si>
    <t>Conoce la mitad de los pares no mayores que 20</t>
  </si>
  <si>
    <t>&lt;p&gt;Señala cuántas manzanas son la mitad de las que ves en la imagen.&lt;/p&gt;&lt;div style=\"display:flex\"&gt;{{T1}}&lt;/div&gt;
{{T2}}*
{{T3}}
{{T4}}
(Se ven 3)</t>
  </si>
  <si>
    <t xml:space="preserve">Q2= Min = 4; Max = 20; Step = 2
</t>
  </si>
  <si>
    <t>T1= &lt;img src=\"M1-NyO-22a-1
\" width=\"100\"&gt;'.repeat({{Q2}})
T2= {{Q2}}/2
T3= ({{Q2}}+2)/2
T4= ({{Q2}}+4)/2</t>
  </si>
  <si>
    <t>Reparte las manzanas en dos grupos iguales.</t>
  </si>
  <si>
    <t>{"id":"M1-NyO-22a-I-1","stimulus":"&lt;p&gt;Selecciona cuántas manzanas son la mitad de las que ves en la imagen.&lt;/p&gt;&lt;div style=\"display:flex; flex-wrap: wrap; justify-content: center;\"&gt;{{T1}}&lt;/div&gt;","hint":"&lt;p&gt;Reparte las manzanas en dos grupos iguales.&lt;/p&gt;","feedback":"&lt;p&gt;Reparte las manzanas en dos grupos iguales.&lt;/p&gt;","seed":{"parameters":[{"name":"Q2","label":null,"min":4,"max":20,"step":2}],"calculated":[{"name":"T1","label":"{{function}}","function":"'&lt;img src=\"https://blueberry-assets.oneclick.es/M1_NyO_22a_1.svg\" width=\"80\"&gt;'.repeat({{Q2}})","temp":true},{"name":"A1","label":"{{function}}","function":"{{Q2}}/2"},{"name":"A2","label":"{{function}}","function":"({{Q2}}+2)/2","incorrect":true},{"name":"A3","label":"{{function}}","function":"({{Q2}}+4)/2","incorrect":true}],"uniques":true},"algorithm":{"name":"trueFalse","template":"Multiple choice – standard","params":{"countCorrect":1,"countIncorrect":2,"showCheckIcon":false,"columns":3}}}</t>
  </si>
  <si>
    <t>&lt;p&gt;Señala cuántos corazones son la mitad de los que ves en la imagen.&lt;/p&gt;&lt;div style=\"display:flex\"&gt;{{T1}}&lt;/div&gt;</t>
  </si>
  <si>
    <t>La mitad de los corazones son {{group1}}.</t>
  </si>
  <si>
    <t>T1= &lt;img src=\"M1-NyO-22a-2
\" width=\"100\"&gt;'.repeat({{Q2}})
T2= {{Q2}}/2
T3= ({{Q2}}+2)/2
T4= ({{Q2}}+4)/2
group1={T2}} *| {{T3}}| {{T4}}</t>
  </si>
  <si>
    <t>Reparte los corazones en dos grupos iguales.</t>
  </si>
  <si>
    <t>{"id":"M1-NyO-22a-I-2","stimulus":"&lt;p&gt;Selecciona cuántos corazones son la mitad de los que ves en la imagen.&lt;/p&gt;&lt;div style=\"display:flex; flex-wrap: wrap; justify-content: center;\"&gt;{{T1}}&lt;/div&gt;","template":"&lt;p&gt;La mitad de los corazones son {{response}}.&lt;/p&gt;","hint":"&lt;p&gt;Reparte los corazones en dos grupos iguales.&lt;/p&gt;","feedback":"&lt;p&gt;Reparte los corazones en dos grupos iguales.&lt;/p&gt;","seed":{"parameters":[{"name":"Q2","label":null,"min":4,"max":20,"step":2}],"calculated":[{"name":"T1","label":"{{function}}","function":"'&lt;img src=\"https://blueberry-assets.oneclick.es/M1_NyO_22a_2.svg\" width=\"80\"&gt;'.repeat({{Q2}})","temp":true},{"name":"A1","label":"{{function}}","function":"{{Q2}}/2","group":1},{"name":"A2","label":"{{function}}","function":"({{Q2}}+2)/2","incorrect":true,"group":1},{"name":"A3","label":"{{function}}","function":"({{Q2}}+4)/2","incorrect":true,"group":1}],"uniques":true},"algorithm":{"name":"groupResponses","template":"Cloze with drop down"}}</t>
  </si>
  <si>
    <t>&lt;p&gt;Arrastra el número de patos que sea la mitad de los que ves en la imagen.&lt;/p&gt;&lt;div style=\"display:flex\"&gt;{{T1}}&lt;/div&gt;</t>
  </si>
  <si>
    <t>La mitad de los patos son {{A1}}.</t>
  </si>
  <si>
    <t>T1= &lt;img src=\"M1-NyO-22a-3
\" width=\"100\"&gt;'.repeat({{Q2}})
A1= {{Q2}}/2
A2= ({{Q2}}+2)/2
A3= ({{Q2}}+4)/2</t>
  </si>
  <si>
    <t>Reparte los patos en dos grupos iguales.</t>
  </si>
  <si>
    <t>{"id":"M1-NyO-22a-I-3","stimulus":"&lt;p&gt;Arrastra el número de patos que sea la mitad de los que ves en la imagen.&lt;/p&gt;&lt;div style=\"display:flex; flex-wrap: wrap; justify-content: center;\"&gt;{{T1}}&lt;/div&gt;","template":"&lt;p&gt;La mitad de los patos son {{response}}.&lt;/p&gt;","hint":"&lt;p&gt;Reparte los patos en dos grupos iguales.&lt;/p&gt;","feedback":"&lt;p&gt;Reparte los patos en dos grupos iguales.&lt;/p&gt;","seed":{"parameters":[{"name":"Q2","label":null,"min":4,"max":20,"step":2}],"calculated":[{"name":"T1","label":"{{function}}","function":"'&lt;img src=\"https://blueberry-assets.oneclick.es/M1_NyO_22a_3.svg\" width=\"80\"&gt;'.repeat({{Q2}})","temp":true},{"name":"A1","label":"{{function}}","function":"{{Q2}}/2","group":1},{"name":"A2","label":"{{function}}","function":"({{Q2}}+2)/2","incorrect":true,"group":1},{"name":"A3","label":"{{function}}","function":"({{Q2}}+4)/2","incorrect":true,"group":1}],"uniques":true},"algorithm":{"name":"calculateOperation","template":"Cloze with drag &amp; drop","params":{"keyboard":"NUMERICAL"}}}</t>
  </si>
  <si>
    <t>&lt;p&gt;Escribe cuántas manzanas son la mitad de las que ves en la imagen.&lt;/p&gt;&lt;div style=\"display:flex\"&gt;{{T1}}&lt;/div&gt;</t>
  </si>
  <si>
    <t xml:space="preserve">La mitad de las manzanas son {{A1}}.
</t>
  </si>
  <si>
    <t>Q2= Min = 4; Max = 20; Step = 2</t>
  </si>
  <si>
    <t xml:space="preserve">T1= &lt;img src=\"M1-NyO-22a-1
\" width=\"100\"&gt;'.repeat({{Q2}})
A1= {{Q2}}/2
</t>
  </si>
  <si>
    <t>{"id":"M1-NyO-22a-E-1","stimulus":"&lt;p&gt;Escribe cuántas manzanas son la mitad de las que ves en la imagen.&lt;/p&gt;&lt;div style=\"display:flex;justify-content:center; flex-wrap: wrap;\"&gt;{{T1}}&lt;/div&gt;","template":"&lt;p&gt;La mitad de las manzanas son {{response}}.&lt;/p&gt;","hint":"&lt;p&gt;Reparte las manzanas en dos grupos iguales.&lt;/p&gt;","feedback":"&lt;p&gt;Reparte las manzanas en dos grupos iguales.&lt;/p&gt;","seed":{"parameters":[{"name":"Q2","label":null,"min":4,"max":20,"step":2}],"calculated":[{"name":"T1","label":"{{function}}","function":"'&lt;img src=\"https://blueberry-assets.oneclick.es/M1_NyO_22a_1.svg\" width=\"80\"&gt;'.repeat({{Q2}})","temp":true},{"name":"A1","label":"{{function}}","function":"{{Q2}}/2"}],"uniques":true},"algorithm":{"name":"calculateOperation","params":{"method":"equivLiteral","keyboard":"NUMERICAL"}}}</t>
  </si>
  <si>
    <t>&lt;p&gt;Escribe cuántas estrellas son la mitad de las que ves en la imagen.&lt;/p&gt;&lt;div style=\"display:flex\"&gt;{{T1}}&lt;/div&gt;</t>
  </si>
  <si>
    <t xml:space="preserve">La mitad de las estrellas son {{A1}}.
</t>
  </si>
  <si>
    <t>T1= &lt;img src=\"M1-NyO-22a-4
\" width=\"100\"&gt;'.repeat({{Q2}})
A1= {{Q2}}/2</t>
  </si>
  <si>
    <t>Reparte las estrellas en dos grupos iguales.</t>
  </si>
  <si>
    <t>{"id":"M1-NyO-22a-E-2","stimulus":"&lt;p&gt;Escribe cuántas estrellas son la mitad de las que ves en la imagen.&lt;/p&gt;&lt;div style=\"display:flex;justify-content:center; flex-wrap: wrap;\"&gt;{{T1}}&lt;/div&gt;","template":"&lt;p&gt;La mitad de las estrellas son {{response}}.&lt;/p&gt;","hint":"&lt;p&gt;Reparte las estrellas en dos grupos iguales.&lt;/p&gt;","feedback":"&lt;p&gt;Reparte las estrellas en dos grupos iguales.&lt;/p&gt;","seed":{"parameters":[{"name":"Q2","label":null,"min":4,"max":20,"step":2}],"calculated":[{"name":"T1","label":"{{function}}","function":"'&lt;img src=\"https://blueberry-assets.oneclick.es/M1_NyO_22a_4.svg\" width=\"80\"&gt;'.repeat({{Q2}})","temp":true},{"name":"A1","label":"{{function}}","function":"{{Q2}}/2"}],"uniques":true},"algorithm":{"name":"calculateOperation","params":{"method":"equivLiteral","keyboard":"NUMERICAL"}}}</t>
  </si>
  <si>
    <t>&lt;p&gt;Escribe cuántas flores son la mitad de las que ves en la imagen.&lt;/p&gt;&lt;div style=\"display:flex\"&gt;{{T1}}&lt;/div&gt;</t>
  </si>
  <si>
    <t>La mitad de las flores son {{A1}}.</t>
  </si>
  <si>
    <t>T1= &lt;img src=\"M1-NyO-22a-5\" width=\"100\"&gt;'.repeat({{Q2}})
A1= {{Q2}}/2</t>
  </si>
  <si>
    <t>Reparte las flores en dos grupos iguales.</t>
  </si>
  <si>
    <t>{"id":"M1-NyO-22a-E-3","stimulus":"&lt;p&gt;Escribe cuántas flores son la mitad de las que ves en la imagen.&lt;/p&gt;&lt;div style=\"display:flex;justify-content:center; flex-wrap: wrap;\"&gt;{{T1}}&lt;/div&gt;","template":"&lt;p&gt;La mitad de las flores son {{response}}.&lt;/p&gt;","hint":"&lt;p&gt;Reparte las flores en dos grupos iguales.&lt;/p&gt;","feedback":"&lt;p&gt;Reparte las flores en dos grupos iguales.&lt;/p&gt;","seed":{"parameters":[{"name":"Q2","label":null,"min":4,"max":20,"step":2}],"calculated":[{"name":"T1","label":"{{function}}","function":"'&lt;img src=\"https://blueberry-assets.oneclick.es/M1_NyO_22a_5.svg\" width=\"80\"&gt;'.repeat({{Q2}})","temp":true},{"name":"A1","label":"{{function}}","function":"{{Q2}}/2"}],"uniques":true},"algorithm":{"name":"calculateOperation","params":{"method":"equivLiteral","keyboard":"NUMERICAL"}}}</t>
  </si>
  <si>
    <t>M1-MyM-1b</t>
  </si>
  <si>
    <t>Establece comparaciones según los conceptos "muchos" y "pocos"</t>
  </si>
  <si>
    <t xml:space="preserve">¿En qué opción hay muchos helados?
Imagen {{T1}} *
Imagen {{A2}}
Imagen {{A3}}
</t>
  </si>
  <si>
    <t>Q2= Min = 1; Max = 5; Step = 1</t>
  </si>
  <si>
    <t>T1= &lt;img src=\"M1-EyP-1a-11\" width=\"100\"&gt;'.repeat({{Q2}}+10)
T2= &lt;img src=\"M1-EyP-1a-12\" width=\"100\"&gt;'.repeat({{Q2}})
T3= &lt;img src=\"M1-EyP-1a-13\" width=\"100\"&gt;'.repeat({{Q2}}+1)</t>
  </si>
  <si>
    <t>Cuenta la cantidad de helados en cada grupo.</t>
  </si>
  <si>
    <t>&lt;p&gt;Cuenta la cantidad de helados en cada grupo.&lt;/p&gt;&lt;p&gt;Hay muchos en el grupo de mayor cantidad.&lt;/p&gt;</t>
  </si>
  <si>
    <t>Magnitudes y medida</t>
  </si>
  <si>
    <t>{"id":"M1-MyM-1b-I-1","stimulus":"&lt;p&gt;¿En qué opción hay muchos helados?&lt;/p&gt;","hint":"&lt;p&gt;Cuenta la cantidad de helados en cada grupo.&lt;/p&gt;","feedback":"&lt;p&gt;Cuenta la cantidad de helados en cada grupo.&lt;/p&gt;&lt;p&gt;Hay muchos en el grupo de mayor cantidad.&lt;/p&gt;","seed":{"parameters":[{"name":"Q2","label":null,"min":1,"max":5,"step":1}],"calculated":[{"name":"A1","label":"&lt;div style=\"display:flex; flex-wrap: wrap;\"&gt;{{function}}&lt;/div&gt;","function":"'&lt;img src=\"https://blueberry-assets.oneclick.es/M1_EyP_1a_11.svg\" width=\"80\"&gt;'.repeat({{Q2}}+10)"},{"name":"A2","label":"&lt;div style=\"display:flex; flex-wrap: wrap;\"&gt;{{function}}&lt;/div&gt;","function":"'&lt;img src=\"https://blueberry-assets.oneclick.es/M1_EyP_1a_12.svg\" width=\"80\"&gt;'.repeat({{Q2}})","incorrect":true},{"name":"A3","label":"&lt;div style=\"display:flex; flex-wrap: wrap;\"&gt;{{function}}&lt;/div&gt;","function":"'&lt;img src=\"https://blueberry-assets.oneclick.es/M1_EyP_1a_13.svg\" width=\"80\"&gt;'.repeat({{Q2}}+1)","incorrect":true}],"uniques":true},"algorithm":{"name":"trueFalse","template":"Multiple choice – standard","params":{"countCorrect":1,"countIncorrect":2,"showCheckIcon":true}}}</t>
  </si>
  <si>
    <t>&lt;p&gt;Compara las imágenes y elige la respuesta correcta.&lt;/p&gt;&lt;div style=\"display:flex\"&gt;{{T1}}&lt;/div&gt;
&lt;/p&gt;&lt;div style=\"display:flex\"&gt;{{T2}}&lt;/div&gt;</t>
  </si>
  <si>
    <t>Hay {{group1}} globos.
Hay {{group2}} regalos.</t>
  </si>
  <si>
    <t>Q2= List=1,2,3,4,5</t>
  </si>
  <si>
    <t>T1= &lt;img src=\"M1-MyM-1b-1\" width=\"100\"&gt;'.repeat({{Q2}}+10)
T2= &lt;img src=\"M1-MyM-1b-2\" width=\"100\"&gt;'.repeat({{Q2}})
A1= "muchos"
A2= "pocos"
{{group1}}={{A1}}*|{{A2}}
{{group2}}={{A1}}| {{A2}}*</t>
  </si>
  <si>
    <t xml:space="preserve">Cuenta la cantidad de globos y luego la cantidad de regalos. </t>
  </si>
  <si>
    <t>&lt;p&gt;Cuenta la cantidad de globos y luego la cantidad de regalos y compara.&lt;/p&gt;</t>
  </si>
  <si>
    <t>{"id":"M1-MyM-1b-I-2","stimulus":"&lt;p&gt;Compara las imágenes y elige la respuesta correcta.&lt;/p&gt;&lt;div style=\"display:flex; justify-content: center; flex-wrap: wrap;\"&gt;{{T1}}&lt;/div&gt;&lt;div style=\"display:flex; justify-content: center; flex-wrap: wrap;\"&gt;{{T2}}&lt;/div&gt;","template":"&lt;p&gt;Hay {{response}} globos.&lt;/p&gt;&lt;p&gt;Hay {{response}} regalos.&lt;/p&gt;","hint":"&lt;p&gt;Cuenta la cantidad de globos y luego la cantidad de regalos.&lt;/p&gt;","feedback":"&lt;p&gt;Cuenta la cantidad de globos y luego la cantidad de regalos y compara.&lt;/p&gt;","seed":{"parameters":[{"name":"Q2","label":null,"list":[1,2,3,4,5]}],"calculated":[{"name":"T1","label":"{{function}}","function":"'&lt;img src=\"https://blueberry-assets.oneclick.es/M1_MyM_1b_1.svg\" width=\"100\"&gt;'.repeat({{Q2}}+10)","temp":true},{"name":"T2","label":"{{function}}","function":"'&lt;img src=\"https://blueberry-assets.oneclick.es/M1_MyM_1b_2.svg\" width=\"100\"&gt;'.repeat({{Q2}})","temp":true},{"name":"A1","label":"muchos","group":1},{"name":"A2","label":"pocos","incorrect":true,"group":1},{"name":"A3","label":"muchos","incorrect":true,"group":2},{"name":"A4","label":"pocos","group":2}],"uniques":true},"algorithm":{"name":"groupResponses","template":"Cloze with drop down"}}</t>
  </si>
  <si>
    <t xml:space="preserve">¿En qué opción hay muchos pájaros?
Imagen {{T1}} 
Imagen {{T2}}*
Imagen {{T3}}
</t>
  </si>
  <si>
    <t>Q2= List=2,3,4,5
Q3-Q5= List="1CN_oEti3wMjRztiuuqFnbaMj5S9LZJEY", "14Wj9WqSU5cOsVbfwqiYGKEBT9JxnxfWG", "1eiphIYBDznroVLGRVjj-lKR-vaisEXDo"</t>
  </si>
  <si>
    <t>T1= &lt;img src=\"{{Q3}}\" width=\"100\"&gt;'.repeat({{Q2}})
T2= &lt;img src=\"{{Q4}}\" width=\"100\"&gt;'.repeat({{Q2}}+10)
T3= &lt;img src=\"{{Q5}}\" width=\"100\"&gt;'.repeat({{Q2}}+2)</t>
  </si>
  <si>
    <t>Cuenta la cantidad de pájaros en cada grupo.</t>
  </si>
  <si>
    <t>&lt;p&gt;Cuenta la cantidad de pájaros en cada grupo y compara.&lt;/p&gt;</t>
  </si>
  <si>
    <t>{
    "id": "M1-MyM-1b-I-3",
    "stimulus": "&lt;p&gt;¿En qué opción hay muchos pájaros?&lt;/p&gt;",
    "hint": "&lt;p&gt;Cuenta la cantidad de pájaros en cada grupo.&lt;/p&gt;",
    "feedback": "&lt;p&gt;Cuenta la cantidad de pájaros en cada grupo y compara.&lt;/p&gt;",
    "seed": {
        "parameters": [
            {
                "name": "Q2",
                "label": null,
                "list": [
                    2,
                    3,
                    4,
                    5
                ]
            },
            {
                "name": "Q3",
                "label": null,
                "list": [
                    "M1_MyM_1b_3.svg",
                    "M1_MyM_1b_4.svg",
                    "M1_MyM_1b_5.svg"
                ]
            },
            {
                "name": "Q4",
                "label": null,
                "list": [
                    "M1_MyM_1b_3.svg",
                    "M1_MyM_1b_4.svg",
                    "M1_MyM_1b_5.svg"
                ]
            },
            {
                "name": "Q5",
                "label": null,
                "list": [
                    "M1_MyM_1b_3.svg",
                    "M1_MyM_1b_4.svg",
                    "M1_MyM_1b_5.svg"
                ]
            }
        ],
        "calculated": [
            {
                "name": "A1",
                "label": "&lt;div style=\"display:flex; flex-wrap: wrap;\"&gt;{{function}}&lt;/div&gt;",
                "function": "'&lt;img src=\"https://blueberry-assets.oneclick.es/{{Q3}}\" width=\"80\"&gt;'.repeat({{Q2}})",
                "incorrect": true
            },
            {
                "name": "A2",
                "label": "&lt;div style=\"display:flex; flex-wrap: wrap;\"&gt;{{function}}&lt;/div&gt;",
                "function": "'&lt;img src=\"https://blueberry-assets.oneclick.es/{{Q4}}\" width=\"80\"&gt;'.repeat({{Q2}}+10)"
            },
            {
                "name": "A3",
                "label": "&lt;div style=\"display:flex; flex-wrap: wrap;\"&gt;{{function}}&lt;/div&gt;",
                "function": "'&lt;img src=\"https://blueberry-assets.oneclick.es/{{Q5}}\" width=\"80\"&gt;'.repeat({{Q2}}+2)",
                "incorrect": true
            }
        ],
        "uniques": true
    },
    "algorithm": {
        "name": "trueFalse",
        "template": "Multiple choice – standard",
        "params": {
            "countCorrect": 1,
            "countIncorrect": 2,
            "showCheckIcon": true
        }
    }
}</t>
  </si>
  <si>
    <t>&lt;p&gt;Arrastra la palabra correcta.&lt;/p&gt;&lt;div style=\"display:flex\"&gt;{{T1}}&lt;/div&gt;
&lt;/p&gt;&lt;div style=\"display:flex\"&gt;{{T2}}&lt;/div&gt;</t>
  </si>
  <si>
    <t>Nicolás tiene {{A1}} monedas doradas y {{A2}} monedas plateadas.</t>
  </si>
  <si>
    <t>Q2= List=2,3,4</t>
  </si>
  <si>
    <t>T1= &lt;img src=\"M1-MyM-1b-6\" width=\"100\"&gt;'.repeat({{Q2}}+10)
T2= &lt;img src=\"M1-MyM-1b-7\" width=\"100\"&gt;'.repeat({{Q2}})
A1= "muchas"
A2= "pocas"</t>
  </si>
  <si>
    <t>Cuenta la cantidad de monedas doradas, luego la cantidad de monedas plateadas y compara.</t>
  </si>
  <si>
    <t>{"id":"M1-MyM-1b-E-1","stimulus":"&lt;p&gt;Arrastra la palabra correcta.&lt;/p&gt;&lt;div style=\"display:flex; justify-content: center; flex-wrap: wrap;\"&gt;{{T1}}&lt;/div&gt;&lt;div style=\"display:flex; justify-content: center; flex-wrap: wrap;\"&gt;{{T2}}&lt;/div&gt;","template":"&lt;p&gt;Nicolás tiene {{response}} monedas doradas y {{response}} monedas plateadas.&lt;/p&gt;","hint":"&lt;p&gt;Cuenta la cantidad de monedas doradas, luego la cantidad de monedas plateadas y compara.&lt;/p&gt;","feedback":"&lt;p&gt;Cuenta la cantidad de monedas doradas, luego la cantidad de monedas plateadas y compara.&lt;/p&gt;","seed":{"parameters":[{"name":"Q2","label":null,"list":[2,3,4]}],"calculated":[{"name":"T1","label":"{{function}}","function":"'&lt;img src=\"https://blueberry-assets.oneclick.es/M1_MyM_1b_6.svg\" width=\"80\"&gt;'.repeat({{Q2}}+10)","temp":true},{"name":"T2","label":"{{function}}","function":"'&lt;img src=\"https://blueberry-assets.oneclick.es/M1_MyM_1b_7.svg\" width=\"80\"&gt;'.repeat({{Q2}})","temp":true},{"name":"A1","label":"muchas"},{"name":"A2","label":"pocas"}],"uniques":true},"algorithm":{"name":"calculateOperation","template":"Cloze with drag &amp; drop","params":{"keyboard":"NUMERICAL"}}}</t>
  </si>
  <si>
    <t>En la playa hay {{A1}} sombrillas y {{A2}} pelotas.</t>
  </si>
  <si>
    <t>T1= &lt;img src=\"M1-NyO-37a-8\" width=\"100\"&gt;'.repeat({{Q2}}+10)
T2= &lt;img src=\"M1-NyO-1a-1\" width=\"100\"&gt;'.repeat({{Q2}})
A1= "muchas"
A2= "pocas"</t>
  </si>
  <si>
    <t>Cuenta la cantidad de sombrillas, luego la cantidad de pelotas y compara.</t>
  </si>
  <si>
    <t>{"id":"M1-MyM-1b-E-2","stimulus":"&lt;p&gt;Arrastra la palabra correcta.&lt;/p&gt;&lt;div style=\"display:flex; justify-content: center; flex-wrap: wrap;\"&gt;{{T1}}&lt;/div&gt;&lt;div style=\"display:flex; justify-content: center; flex-wrap: wrap;\"&gt;{{T2}}&lt;/div&gt;","template":"&lt;p&gt;En la playa hay {{response}} sombrillas y {{response}} pelotas.&lt;/p&gt;","hint":"&lt;p&gt;Cuenta la cantidad de sombrillas, luego la cantidad de pelotas y compara.&lt;/p&gt;","feedback":"&lt;p&gt;Cuenta la cantidad de sombrillas, luego la cantidad de pelotas y compara.&lt;/p&gt;","seed":{"parameters":[{"name":"Q2","label":null,"list":[2,3,4]}],"calculated":[{"name":"T1","label":"{{function}}","function":"'&lt;img src=\"https://blueberry-assets.oneclick.es/M1_NyO_37a_8.svg\" width=\"80\"&gt;'.repeat({{Q2}}+10)","temp":true},{"name":"T2","label":"{{function}}","function":"'&lt;img src=\"https://blueberry-assets.oneclick.es/M1_NyO_1a_1.svg\" width=\"80\"&gt;'.repeat({{Q2}})","temp":true},{"name":"A1","label":"muchas"},{"name":"A2","label":"pocas"}],"uniques":true},"algorithm":{"name":"calculateOperation","template":"Cloze with drag &amp; drop","params":{"keyboard":"NUMERICAL"}}}</t>
  </si>
  <si>
    <t>En el parque hay {{A1}} cometas y {{A2}} toboganes.</t>
  </si>
  <si>
    <t>T1= &lt;img src=\"M1-MyM-1b-9\" width=\"100\"&gt;'.repeat&lt;({{Q2}})
A2= &lt;img src=\"M1-MyM-1b-8\" width=\"100\"&gt;'.repeat({{Q2}}+10)
A1= "pocas"
A2= "muchas"</t>
  </si>
  <si>
    <t xml:space="preserve">Cuenta la cantidad de cometas, luego la cantidad de toboganes y compara. </t>
  </si>
  <si>
    <t>{"id":"M1-MyM-1b-E-3","stimulus":"&lt;p&gt;Arrastra la palabra correcta.&lt;/p&gt;&lt;div style=\"display:flex; justify-content: center; flex-wrap: wrap;\"&gt;{{T1}}&lt;/div&gt;&lt;div style=\"display:flex; justify-content: center; flex-wrap: wrap;\"&gt;{{T2}}&lt;/div&gt;","template":"&lt;p&gt;En el parque hay {{response}} cometas y {{response}} toboganes.&lt;/p&gt;","hint":"&lt;p&gt;Cuenta la cantidad de cometas, luego la cantidad de toboganes y compara.&lt;/p&gt;","feedback":"&lt;p&gt;Cuenta la cantidad de cometas, luego la cantidad de toboganes y compara.&lt;/p&gt;","seed":{"parameters":[{"name":"Q2","label":null,"list":[2,3,4]}],"calculated":[{"name":"T1","label":"{{function}}","function":"'&lt;img src=\"https://blueberry-assets.oneclick.es/M1_MyM_1b_9.svg\" width=\"100\"&gt;'.repeat({{Q2}})","temp":true},{"name":"T2","label":"{{function}}","function":"'&lt;img src=\"https://blueberry-assets.oneclick.es/M1_MyM_1b_8.svg\" width=\"100\"&gt;'.repeat({{Q2}}+10)","temp":true},{"name":"A1","label":"pocas"},{"name":"A2","label":"muchos"}],"uniques":true},"algorithm":{"name":"calculateOperation","template":"Cloze with drag &amp; drop","params":{"keyboard":"NUMERICAL"}}}</t>
  </si>
  <si>
    <t>M1-MyM-1a</t>
  </si>
  <si>
    <t>Distingue entre "todos", "alguno" y "ninguno"</t>
  </si>
  <si>
    <t>&lt;p&gt;Elige la opción correcta.&lt;/p&gt;
$$IMG=M1-MyM-1a-1</t>
  </si>
  <si>
    <t>&lt;p&gt;¿Cuántas hojas caen del árbol?&lt;/p&gt;&lt;p&gt;{{A2}}&lt;/p&gt;</t>
  </si>
  <si>
    <t>group1=
A1= todas#
A2= algunas#*</t>
  </si>
  <si>
    <t>&lt;p&gt;¿Cuántas manzanas son verdes?&lt;/p&gt;
M1-MyM-1a-7
Todas | Alguna | Ninguna</t>
  </si>
  <si>
    <t>{"id":"M1-MyM-1a-I-1","stimulus":"&lt;p&gt;Elige la opción correcta.&lt;/p&gt;&lt;div style=\"display:flex; justify-content:center;\"&gt;&lt;img src=\"https://blueberry-assets.oneclick.es/M1_MyM_1a_1.svg\" width=\"300\"&gt;&lt;/img&gt;&lt;/div&gt;","template":"&lt;p&gt;¿Cuántas hojas caen del árbol? {{response}}.&lt;/p&gt;","hint":"&lt;p&gt;&lt;div style=\"display:flex; justify-content:center;\"&gt;&lt;img src=\"https://blueberry-assets.oneclick.es/M1_MyM_1a_7.svg\" width=\"500\"&gt;&lt;/img&gt;&lt;/div&gt;","feedback":"&lt;p&gt;&lt;div style=\"display:flex; justify-content:center;\"&gt;&lt;img src=\"https://blueberry-assets.oneclick.es/M1_MyM_1a_7.svg\" width=\"500\"&gt;&lt;/img&gt;&lt;/div&gt;","seed":{"parameters":[],"calculated":[{"name":"A1","label":"Todas","function":"","incorrect":true,"group":1},{"name":"A2","label":"Algunas","function":"","group":1}],"uniques":true},"algorithm":{"name":"groupResponses","template":"Cloze with drop down"}}</t>
  </si>
  <si>
    <t>Arrastra la opción correcta. 
$$IMG=M1-MyM-1a-2</t>
  </si>
  <si>
    <t>&lt;p&gt;¿Cuántos niños llevan mochila?&lt;/p&gt;&lt;p&gt;{{A1}}&lt;/p&gt;</t>
  </si>
  <si>
    <t>group1=
A1= todos#*
A2= algunos#</t>
  </si>
  <si>
    <t>{"id":"M1-MyM-1a-I-2","stimulus":"Elige la opción correcta. &lt;div style=\"display:flex; justify-content:center;\"&gt;&lt;img src=\"https://blueberry-assets.oneclick.es/M1_MyM_1a_2.svg\" width=\"400\"&gt;&lt;/img&gt;&lt;/div&gt;","template":"&lt;p&gt;¿Cuántos niños llevan mochila? {{response}}.&lt;/p&gt;","hint":"&lt;p&gt;&lt;div style=\"display:flex; justify-content:center;\"&gt;&lt;img src=\"https://blueberry-assets.oneclick.es/M1_MyM_1a_7.svg\" width=\"500\"&gt;&lt;/img&gt;&lt;/div&gt;&lt;/p&gt;","feedback":"&lt;p&gt;&lt;div style=\"display:flex; justify-content:center;\"&gt;&lt;img src=\"https://blueberry-assets.oneclick.es/M1_MyM_1a_7.svg\" width=\"500\"&gt;&lt;/img&gt;&lt;/div&gt;&lt;/p&gt;","seed":{"parameters":[],"calculated":[{"name":"A1","label":"Todos","function":"","group":1},{"name":"A2","label":"Algunos","function":"","incorrect":true,"group":1}],"uniques":true},"algorithm":{"name":"groupResponses","template":"Cloze with drop down"}}</t>
  </si>
  <si>
    <t>&lt;p&gt;Señala la opción correcta.&lt;/p&gt;
$$IMG=M1-MyM-1a-6</t>
  </si>
  <si>
    <t>&lt;p&gt;{{A1}} están en el estante.&lt;/p&gt;&lt;p&gt;{{A4}} está sobre el escritorio.&lt;/p&gt;</t>
  </si>
  <si>
    <t>group1=
A1= Todos#*
A2= Ninguno#
group2=
A3= Todos#
A4= Ninguno#*</t>
  </si>
  <si>
    <t>{"id":"M1-MyM-1a-I-3","stimulus":"&lt;p&gt;Fíjate en los libros de la imagen y haz clic en la opción correcta.&lt;/p&gt;&lt;div style=\"display:flex; justify-content:center;\"&gt;&lt;img src=\"https://blueberry-assets.oneclick.es/M1_MyM_1a_6.svg\" width=\"325\"&gt;&lt;/img&gt;&lt;/div&gt;","template":"&lt;p&gt;{{response}} están en el estante.&lt;/p&gt;&lt;p&gt;{{response}} está sobre el escritorio.&lt;/p&gt;","hint":"&lt;p&gt;&lt;div style=\"display:flex; justify-content:center;\"&gt;&lt;img src=\"https://blueberry-assets.oneclick.es/M1_MyM_1a_7.svg\" width=\"500\"&gt;&lt;/img&gt;&lt;/div&gt;&lt;/p&gt;","feedback":"&lt;p&gt;&lt;div style=\"display:flex; justify-content:center;\"&gt;&lt;img src=\"https://blueberry-assets.oneclick.es/M1_MyM_1a_7.svg\" width=\"500\"&gt;&lt;/img&gt;&lt;/div&gt;&lt;/p&gt;","seed":{"parameters":[],"calculated":[{"name":"A1","label":"Todos","function":"","group":1},{"name":"A2","label":"Ninguno","function":"","incorrect":true,"group":1},{"name":"A3","label":"Todos","function":"","incorrect":true,"group":2},{"name":"A4","label":"Ninguno","function":"","group":2}],"uniques":true},"algorithm":{"name":"groupResponses","template":"Cloze with drop down"}}</t>
  </si>
  <si>
    <t>&lt;p&gt;Arrastra la opción correcta.&lt;/p&gt;
$$IMG=M1-MyM-1a-5</t>
  </si>
  <si>
    <t>&lt;p&gt;{{A1}} pinturas son rojas.&lt;/p&gt;&lt;p&gt;{{A2}} están en el portalápices.&lt;/p&gt;</t>
  </si>
  <si>
    <t>A1= "Algunas pinturas"
A2= "Todas las pinturas"</t>
  </si>
  <si>
    <t>{"id":"M1-MyM-1a-I-4","stimulus":"&lt;p&gt;Fíjate en las pinturas de la imagen y arrastra la opción correcta.&lt;/p&gt;&lt;div style=\"display:flex; justify-content:center;\"&gt;&lt;img src=\"https://blueberry-assets.oneclick.es/M1_MyM_1a_5.svg\" width=\"125\"&gt;&lt;/img&gt;&lt;/div&gt;","template":"&lt;p&gt;{{response}} son rojas.&lt;/p&gt;&lt;p&gt;{{response}} están en el portalápices.&lt;/p&gt;","hint":"&lt;p&gt;&lt;div style=\"display:flex; justify-content:center;\"&gt;&lt;img src=\"https://blueberry-assets.oneclick.es/M1_MyM_1a_7.svg\" width=\"500\"&gt;&lt;/img&gt;&lt;/div&gt;&lt;/p&gt;","feedback":"&lt;p&gt;&lt;div style=\"display:flex; justify-content:center;\"&gt;&lt;img src=\"https://blueberry-assets.oneclick.es/M1_MyM_1a_7.svg\" width=\"500\"&gt;&lt;/img&gt;&lt;/div&gt;&lt;/p&gt;","seed":{"parameters":[],"calculated":[{"name":"A1","label":"{{function}}","function":"Algunas","group":1},{"name":"A2","label":"{{function}}","function":"Todas","incorrect":true,"group":1},{"name":"A3","label":"{{function}}","function":"Algunas","incorrect":true,"group":2},{"name":"A4","label":"{{function}}","function":"Todas","group":2}],"uniques":true},"algorithm":{"name":"groupResponses","template":"Cloze with drop down"}}</t>
  </si>
  <si>
    <t>&lt;p&gt;Señala verdadero o falso.&lt;/p&gt;
$$IMG=M1-MyM-1a-3</t>
  </si>
  <si>
    <t>A1=Todos los conejos son negros.#
A2=Todos los conejos son blancos.#*
A3=Ninguno de los conejos es negro.#*
A4=Ninguno de los conejos es blanco.#
A5=Alguno de los conejos es negro.#</t>
  </si>
  <si>
    <t>{"id":"M1-MyM-1a-E-1","stimulus":"&lt;p&gt;Observa la imagen de estos conejos. Selecciona verdadero o falso.&lt;/p&gt;&lt;div style=\"display:flex; justify-content:center;\"&gt;&lt;img src=\"https://blueberry-assets.oneclick.es/M1_MyM_1a_3.svg\" width=\"300\"&gt;&lt;/img&gt;&lt;/div&gt;","hint":"&lt;p&gt;&lt;div style=\"display:flex; justify-content:center;\"&gt;&lt;img src=\"https://blueberry-assets.oneclick.es/M1_MyM_1a_7.svg\" width=\"500\"&gt;&lt;/img&gt;&lt;/div&gt;&lt;/p&gt;","feedback":"&lt;p&gt;&lt;div style=\"display:flex; justify-content:center;\"&gt;&lt;img src=\"https://blueberry-assets.oneclick.es/M1_MyM_1a_7.svg\" width=\"500\"&gt;&lt;/img&gt;&lt;/div&gt;&lt;/p&gt;","seed":{"parameters":[],"calculated":[{"name":"A1","label":"Todos los conejos son negros.","function":"","incorrect":true},{"name":"A2","label":"Todos los conejos son blancos.","function":""},{"name":"A3","label":"Ninguno de los conejos es negro.","function":""},{"name":"A4","label":"Ninguno de los conejos es blanco.","function":"","incorrect":true},{"name":"A5","label":"Alguno de los conejos es negro.","function":"","incorrect":true}],"uniques":true},"algorithm":{"name":"trueFalse","template":"Choice matrix – inline","params":{"countCorrect":2,"countIncorrect":1,"showCheckIcon":false,"options":["Verdadero","Falso"]}}}</t>
  </si>
  <si>
    <t>&lt;p&gt;Estas son todas las mascotas de Guadalupe. Señala la opción correcta.&lt;/p&gt;
$$IMG=M1-MyM-1a-4</t>
  </si>
  <si>
    <t>A1=Todas las mascotas son gatos.#*
A2=Ninguna de las mascotas es un perro.#*
A3=Alguna de las mascotas es un perro.#
A4=Ninguna de las mascotas es un gato.#
A5=Alguna de las mascotas es un conejo.#</t>
  </si>
  <si>
    <t>{"id":"M1-MyM-1a-E-2","stimulus":"&lt;p&gt;Estas son todas las mascotas de Guadalupe. Selecciona verdadero o falso.&lt;/p&gt;&lt;div style=\"display:flex; justify-content:center;\"&gt;&lt;img src=\"https://blueberry-assets.oneclick.es/M1_MyM_1a_4.svg\" width=\"500\"&gt;&lt;/img&gt;&lt;/div&gt;","hint":"&lt;p&gt;&lt;div style=\"display:flex; justify-content:center;\"&gt;&lt;img src=\"https://blueberry-assets.oneclick.es/M1_MyM_1a_7.svg\" width=\"500\"&gt;&lt;/img&gt;&lt;/div&gt;&lt;/p&gt;","feedback":"&lt;p&gt;&lt;div style=\"display:flex; justify-content:center;\"&gt;&lt;img src=\"https://blueberry-assets.oneclick.es/M1_MyM_1a_7.svg\" width=\"500\"&gt;&lt;/img&gt;&lt;/div&gt;&lt;/p&gt;","seed":{"parameters":[],"calculated":[{"name":"A1","label":"Todas las mascotas son gatos.","function":""},{"name":"A2","label":"Ninguna de las mascotas es un perro.","function":""},{"name":"A3","label":"Alguna de las mascotas es un perro.","function":"","incorrect":true},{"name":"A4","label":"Ninguna de las mascotas es un gato.","function":"","incorrect":true},{"name":"A5","label":"Alguna de las mascotas es un conejo.","function":"","incorrect":true}],"uniques":true},"algorithm":{"name":"trueFalse","template":"Choice matrix – inline","params":{"countCorrect":1,"countIncorrect":2,"showCheckIcon":false,"options":["Verdadero","Falso"]}}}</t>
  </si>
  <si>
    <t>M1-MyM-2a</t>
  </si>
  <si>
    <t>Distingue entre largo y corto con objetos</t>
  </si>
  <si>
    <t>Observa estas prendas y señala la más corta.
Imagen 1 
Imagen 2
Imagen 3*</t>
  </si>
  <si>
    <t>Imagen 1= "Bermudas"=M1-MyM-2a-1
Imagen 2= "Pantalón largo"=M1-MyM-2a-2
Imagen 3= "Pantalón corto"=M1-MyM-2a-3</t>
  </si>
  <si>
    <t>&lt;p&gt;Observa el tamaño de cada prenda.&lt;/p&gt;</t>
  </si>
  <si>
    <t>&lt;p&gt;La prenda de menor tamaño es la más corta.&lt;/p&gt;</t>
  </si>
  <si>
    <t>{"id":"M1-MyM-2a-I-1","stimulus":"&lt;p&gt;Observa estas prendas y selecciona la más corta.&lt;/p&gt;","hint":"&lt;p&gt;Observa el tamaño de cada prenda.&lt;/p&gt;","feedback":"&lt;p&gt;La prenda de menor tamaño es la más corta.&lt;/p&gt;","seed":{"parameters":[],"calculated":[{"name":"A1","label":"&lt;div style=\"display:flex; justify-content:center;\"&gt;&lt;img src=\"https://blueberry-assets.oneclick.es/M1_MyM_2a_1.svg\" width=\"300\"&gt;&lt;/img&gt;&lt;/div&gt;"},{"name":"A2","label":"&lt;div style=\"display:flex; justify-content:center;\"&gt;&lt;img src=\"https://blueberry-assets.oneclick.es/M1_MyM_2a_2.svg\" width=\"300\"&gt;&lt;/img&gt;&lt;/div&gt;","incorrect":true},{"name":"A3","label":"&lt;div style=\"display:flex; justify-content:center;\"&gt;&lt;img src=\"https://blueberry-assets.oneclick.es/M1_MyM_2a_3.svg\" width=\"300\"&gt;&lt;/img&gt;&lt;/div&gt;","incorrect":true}],"uniques":true},"algorithm":{"name":"trueFalse","template":"Multiple choice – standard","params":{"countCorrect":1,"countIncorrect":2,"showCheckIcon":false,"columns":3}}}</t>
  </si>
  <si>
    <t>Observa estas prendas y señala la más larga.
Imagen 1 *
Imagen 2
Imagen 3</t>
  </si>
  <si>
    <t>Imagen 1= "Leotardos"=M1-MyM-2a-4
Imagen 2= "Calcetín corto"=M1-MyM-2a-5
Imagen 3= "Calcetín largo"=M1-MyM-2a-6</t>
  </si>
  <si>
    <t>&lt;p&gt;La prenda de mayor tamaño es la más larga.&lt;/p&gt;</t>
  </si>
  <si>
    <t>{"id":"M1-MyM-2a-I-2","stimulus":"&lt;p&gt;Observa estas prendas y selecciona la más larga.&lt;/p&gt;","hint":"&lt;p&gt;Observa el tamaño de cada prenda.&lt;/p&gt;","feedback":"&lt;p&gt;La prenda de mayor tamaño es la más larga.&lt;/p&gt;","seed":{"parameters":[],"calculated":[{"name":"A1","label":"&lt;div style=\"display:flex; justify-content:center;\"&gt;&lt;img src=\"https://blueberry-assets.oneclick.es/M1_MyM_2a_4.svg\" width=\"300\"&gt;&lt;/img&gt;&lt;/div&gt;"},{"name":"A2","label":"&lt;div style=\"display:flex; justify-content:center;\"&gt;&lt;img src=\"https://blueberry-assets.oneclick.es/M1_MyM_2a_6.svg\" width=\"300\"&gt;&lt;/img&gt;&lt;/div&gt;","incorrect":true},{"name":"A3","label":"&lt;div style=\"display:flex; justify-content:center;\"&gt;&lt;img src=\"https://blueberry-assets.oneclick.es/M1_MyM_2a_5.svg\" width=\"300\"&gt;&lt;/img&gt;&lt;/div&gt;","incorrect":true}],"uniques":true},"algorithm":{"name":"trueFalse","template":"Multiple choice – standard","params":{"countCorrect":1,"countIncorrect":2,"showCheckIcon":false,"columns":3}}}</t>
  </si>
  <si>
    <t>Observa estos objetos y selecciona el más corto.
Imagen 1
Imagen 2 *
Imagen 3</t>
  </si>
  <si>
    <t>Imagen 1= "Regla"=M1-MyM-2-7
Imagen 2= "Sacapuntas"=M1-MyM-2a-8
Imagen 3= "Lápiz"=M1-MyM-2a-9</t>
  </si>
  <si>
    <t>&lt;p&gt;Observa el tamaño de cada objeto.&lt;/p&gt;</t>
  </si>
  <si>
    <t>&lt;p&gt;El objeto de menor tamaño es el más corto.&lt;/p&gt;</t>
  </si>
  <si>
    <t>{"id":"M1-MyM-2a-I-3","stimulus":"&lt;p&gt;Observa estos objetos y selecciona el más corto.&lt;/p&gt;","hint":"&lt;p&gt;Observa el tamaño de cada objeto.&lt;/p&gt;","feedback":"&lt;p&gt;El objeto de menor tamaño es el más corto.&lt;/p&gt;","seed":{"parameters":[],"calculated":[{"name":"A1","label":"&lt;div style=\"display:flex; justify-content:center;\"&gt;&lt;img src=\"https://blueberry-assets.oneclick.es/M1_MyM_2a_7.svg\" width=\"300\"&gt;&lt;/img&gt;&lt;/div&gt;","incorrect":true},{"name":"A2","label":"&lt;div style=\"display:flex; justify-content:center;\"&gt;&lt;img src=\"https://blueberry-assets.oneclick.es/M1_MyM_2a_8.svg\" width=\"300\"&gt;&lt;/img&gt;&lt;/div&gt;"},{"name":"A3","label":"&lt;div style=\"display:flex; justify-content:center;\"&gt;&lt;img src=\"https://blueberry-assets.oneclick.es/M1_MyM_2a_9.svg\" width=\"300\"&gt;&lt;/img&gt;&lt;/div&gt;","incorrect":true}],"uniques":true},"algorithm":{"name":"trueFalse","template":"Multiple choice – standard","params":{"countCorrect":1,"countIncorrect":2,"showCheckIcon":false,"columns":3}}}</t>
  </si>
  <si>
    <t>¿De qué color es el vestido más corto?</t>
  </si>
  <si>
    <t>El vestido más corto es de color {{grupo1}}.</t>
  </si>
  <si>
    <t>Imagen 1= "Azul"=M1-MyM-2a-10
Imagen 2= "Rojo"=M1-MyM-2a-11</t>
  </si>
  <si>
    <t>{{grupo1}} = azul*|rojo</t>
  </si>
  <si>
    <t>&lt;p&gt;Observa el tamaño de cada vestido.&lt;/p&gt;</t>
  </si>
  <si>
    <t>&lt;p&gt;El vestido de menor tamaño es el más corto.&lt;/p&gt;</t>
  </si>
  <si>
    <t>{"id":"M1-MyM-2a-E-1","stimulus":"&lt;p&gt;¿De qué color es el vestido más corto?&lt;/p&gt;&lt;div style=\"display:flex; justify-content:center;\"&gt;&lt;img src=\"https://blueberry-assets.oneclick.es/M1_MyM_2a_10.svg\" width=\"200\"&gt;&lt;/img&gt;&lt;img src=\"https://blueberry-assets.oneclick.es/M1_MyM_2a_11.svg\" width=\"200\"&gt;&lt;/img&gt;&lt;/div&gt;","template":"&lt;p&gt;El vestido más corto es de color {{response}}.&lt;/p&gt;","hint":"&lt;p&gt;Observa el tamaño de cada vestido.&lt;/p&gt;","feedback":"&lt;p&gt;El vestido de menor tamaño es el más corto.&lt;/p&gt;","seed":{"parameters":[],"calculated":[{"name":"A1","label":"azul","group":1},{"name":"A2","label":"rojo","group":1,"incorrect":true}],"uniques":true},"algorithm":{"name":"groupResponses","template":"Cloze with drop down"}}</t>
  </si>
  <si>
    <t>Señala la opción correcta.</t>
  </si>
  <si>
    <t>El niño usa pantalones {{group1}}.
La niña tiene el pelo {{group2}}.</t>
  </si>
  <si>
    <t xml:space="preserve">Imagen 1= "Niño con pantalones largos"=M1-MyM-2a-12
Imagen 2= "Niña con cabello corto"=M1-MyM-2a-13
</t>
  </si>
  <si>
    <t>A1= largos
A2= corto
{{group1}}={{A1}}*|{{A2}}
{{group2}}={{A1}}|{{A2}}*</t>
  </si>
  <si>
    <t>&lt;p&gt;Observa el tamaño del pantalón del niño y del pelo de la niña.&lt;/p&gt;</t>
  </si>
  <si>
    <t>&lt;p&gt;El pantalón es largo y el pelo de la niña es corto.&lt;/p&gt;</t>
  </si>
  <si>
    <t>{"id":"M1-MyM-2a-E-2","stimulus":"&lt;p&gt;Haz clic en la opción correcta.&lt;/p&gt;&lt;div style=\"display:flex; justify-content:center;\"&gt;&lt;img src=\"https://blueberry-assets.oneclick.es/M1_MyM_2a_12.svg\" width=\"300\"&gt;&lt;/img&gt;&lt;img src=\"https://blueberry-assets.oneclick.es/M1_MyM_2a_13.svg\" width=\"300\"&gt;&lt;/img&gt;&lt;/div&gt;","template":"&lt;p&gt;El niño usa pantalones {{response}}.&lt;/p&gt;&lt;p&gt;La niña tiene el pelo {{response}}.&lt;/p&gt;","hint":"&lt;p&gt;Observa el tamaño del pantalón del niño y del pelo de la niña.&lt;/p&gt;","feedback":"&lt;p&gt;El pantalón es largo y el pelo de la niña es corto.&lt;/p&gt;","seed":{"parameters":[],"calculated":[{"name":"A1","label":"largos","group":1},{"name":"A2","label":"cortos","group":1,"incorrect":true},{"name":"A3","label":"largo","group":2,"incorrect":true},{"name":"A4","label":"corto","group":2}],"uniques":true},"algorithm":{"name":"groupResponses","template":"Cloze with drop down"}}</t>
  </si>
  <si>
    <t>El hilo amarillo es {{group1}}. 
El hilo rojo es {{group2}}.</t>
  </si>
  <si>
    <t xml:space="preserve">Imagen 1= "Bobina con hilo amarillo corto"=M1-MyM-2a-14
Imagen 2= "Bobina con hilo rojo largo"=M1-MyM-2a-15
</t>
  </si>
  <si>
    <t>A1= corto
A2=largo
{{group1}}={{A1}}*|{{A2}}
{{group2}}={{A1}}|{{A2}}*</t>
  </si>
  <si>
    <t>&lt;p&gt;Observa el tamaño de los hilos.&lt;/p&gt;</t>
  </si>
  <si>
    <t xml:space="preserve">&lt;p&gt;El de menor tamaño es el más corto.&lt;/p&gt;&lt;p&gt;El de mayor tamaño es el más largo.&lt;/p&gt;
A1 =&lt;p&gt;El hilo amarillo es de menor tamaño, es corto.&lt;/p&gt;
A2 =&lt;p&gt;El hilo rojo es de mayor tamaño, es largo.&lt;/p&gt;
</t>
  </si>
  <si>
    <t>{"id":"M1-MyM-2a-E-3","stimulus":"&lt;p&gt;Haz clic en la opción correcta.&lt;/p&gt;&lt;div style=\"display:flex; justify-content:center;\"&gt;&lt;img src=\"https://blueberry-assets.oneclick.es/M1_MyM_2a_15.svg\" width=\"250\"&gt;&lt;/img&gt;&lt;img src=\"https://blueberry-assets.oneclick.es/M1_MyM_2a_14.svg\" width=\"250\"&gt;&lt;/img&gt;&lt;/div&gt;","template":"&lt;p&gt;El hilo amarillo es {{response}}.&lt;/p&gt;&lt;p&gt;El hilo rojo es {{response}}.&lt;/p&gt;","hint":"&lt;p&gt;Observa el tamaño de los hilos.&lt;/p&gt;","feedback":"&lt;p&gt;El de menor tamaño es el más corto.&lt;/p&gt;&lt;p&gt;El de mayor tamaño es el más largo.&lt;/p&gt;","seed":{"parameters":[],"calculated":[{"name":"A1","label":"corto","group":1},{"name":"A2","label":"largo","group":1,"incorrect":true},{"name":"A3","label":"corto","group":2,"incorrect":true},{"name":"A4","label":"largo","group":2}],"uniques":true},"algorithm":{"name":"groupResponses","template":"Cloze with drop down"}}</t>
  </si>
  <si>
    <t>M1-MyM-2b</t>
  </si>
  <si>
    <t>Distingue entre grande, pequeño y mediano con objetos</t>
  </si>
  <si>
    <t>Observa estos objetos y selecciona el más pequeño.
Imagen 1 *
Imagen 2
Imagen 3</t>
  </si>
  <si>
    <t>Imagen 1= "ratón ordenador"=M1-MyM-2-1
Imagen 2= "teclado"=M1-MyM-2-2
Imagen 3= "ordenador portátil"=M1-MyM-2-3</t>
  </si>
  <si>
    <t>(Imagen de apoyo)</t>
  </si>
  <si>
    <r>
      <rPr>
        <rFont val="Calibri"/>
        <color theme="1"/>
        <sz val="12.0"/>
      </rPr>
      <t xml:space="preserve">(Imagen de apoyo)
</t>
    </r>
    <r>
      <rPr>
        <rFont val="Calibri"/>
        <color theme="1"/>
        <sz val="12.0"/>
      </rPr>
      <t>Tabla con las tres imágenes y debajo de cada una colocar las leyendas: pequeño, mediano y grande, según corresponda.
Imagen 1= ratón - Pequeño.
Imagen 2= teclado - Mediana.
Imagen3= ordenador portátil - Grande.
&lt;table style=\"width: 75%;\"&gt;&lt;tbody&gt;&lt;tr&gt;&lt;td style=\"width: 33.3333%; text-align: center; border: none; vertical-align: middle;\"&gt;&lt;div style=\"display:flex; justify-content:center;\"&gt;&lt;img src=\"http://drive.google.com/uc?export=view&amp;id=1jl4W9c0C8gJgBzRrCIXcHt2p0oI-L5yz\" width=\"200\"&gt;&lt;/img&gt;&lt;/div&gt;&lt;/td&gt;&lt;td style=\"width: 33.3333%; text-align: center; border: none; vertical-align: middle;\"&gt;&lt;div style=\"display:flex; justify-content:center;\"&gt;&lt;img src=\"http://drive.google.com/uc?export=view&amp;id=1MOUX6L8JfBrPC5q85MDVwQj3C2x6G6y9\" width=\"100\"&gt;&lt;/img&gt;&lt;/div&gt;&lt;/td&gt;&lt;td style=\"width: 33.3333%; text-align: center; border: none; vertical-align: middle;\"&gt;&lt;div style=\"display:flex; justify-content:center;\"&gt;&lt;img src=\"http://drive.google.com/uc?export=view&amp;id=1OchOCCwkS4bDshF58A4xwn-qMdaiYDvv\" width=\"50\"&gt;&lt;/img&gt;&lt;/div&gt;&lt;/td&gt;&lt;/tr&gt;&lt;tr&gt;&lt;td style=\"width: 33.3333%; text-align: center; border: none; vertical-align: middle;\"&gt;pequeño&lt;/td&gt;&lt;td style=\"width: 33.3333%; text-align: center; border: none; vertical-align: middle;\"&gt;mediano&lt;/td&gt;&lt;td style=\"width: 33.3333%; text-align: center; border: none; vertical-align: middle;\"&gt;grande&lt;/td&gt;&lt;/tr&gt;&lt;/tbody&gt;&lt;/table&gt;</t>
    </r>
  </si>
  <si>
    <t>{"id":"M1-MyM-2b-I-1","stimulus":"&lt;p&gt;Observa estos objetos y selecciona el más pequeño.&lt;/p&gt;","hint":"&lt;p&gt;Piensa en el tamaño real de cada objeto.&lt;/p&gt;","feedback":"&lt;table style=\"width: 100%;\"&gt;&lt;tbody&gt;&lt;tr&gt;&lt;td style=\"width: 33.3333%; text-align: center; border: none; vertical-align: middle;\"&gt;&lt;div style=\"display:flex; justify-content:center;\"&gt;&lt;img src=\"https://blueberry-assets.oneclick.es/M1_MyM_2_1.svg\" width=\"70\"&gt;&lt;/img&gt;&lt;/div&gt;&lt;/td&gt;&lt;td style=\"width: 33.3333%; text-align: center; border: none; vertical-align: middle;\"&gt;&lt;div style=\"display:flex; justify-content:center;\"&gt;&lt;img src=\"https://blueberry-assets.oneclick.es/M1_MyM_2_2.svg\" width=\"120\"&gt;&lt;/img&gt;&lt;/div&gt;&lt;/td&gt;&lt;td style=\"width: 33.3333%; text-align: center; border: none; vertical-align: middle;\"&gt;&lt;div style=\"display:flex; justify-content:center;\"&gt;&lt;img src=\"https://blueberry-assets.oneclick.es/M1_MyM_2_3.svg\" width=\"200\"&gt;&lt;/img&gt;&lt;/div&gt;&lt;/td&gt;&lt;/tr&gt;&lt;tr&gt;&lt;td style=\"width: 33.3333%; text-align: center; border: none; vertical-align: middle;\"&gt;pequeño&lt;/td&gt;&lt;td style=\"width: 33.3333%; text-align: center; border: none; vertical-align: middle;\"&gt;mediano&lt;/td&gt;&lt;td style=\"width: 33.3333%; text-align: center; border: none; vertical-align: middle;\"&gt;grande&lt;/td&gt;&lt;/tr&gt;&lt;/tbody&gt;&lt;/table&gt;","seed":{"parameters":[],"calculated":[{"name":"A1","label":"&lt;div style=\"display:flex; justify-content:center;\"&gt;&lt;img src=\"https://blueberry-assets.oneclick.es/M1_MyM_2_1.svg\" width=\"300\"&gt;&lt;/img&gt;&lt;/div&gt;"},{"name":"A2","label":"&lt;div style=\"display:flex; justify-content:center;\"&gt;&lt;img src=\"https://blueberry-assets.oneclick.es/M1_MyM_2_2.svg\" width=\"300\"&gt;&lt;/img&gt;&lt;/div&gt;","incorrect":true},{"name":"A3","label":"&lt;div style=\"display:flex; justify-content:center;\"&gt;&lt;img src=\"https://blueberry-assets.oneclick.es/M1_MyM_2_3.svg\" width=\"300\"&gt;&lt;/img&gt;&lt;/div&gt;","incorrect":true}],"uniques":true},"algorithm":{"name":"trueFalse","template":"Multiple choice – standard","params":{"countCorrect":1,"countIncorrect":2,"showCheckIcon":false,"columns":3}}}</t>
  </si>
  <si>
    <t xml:space="preserve">Observa estos objetos y señala el más grande.
Imagen 1 *
Imagen 2
Imagen 3 </t>
  </si>
  <si>
    <t>Imagen 1= "Barril"=M1-MyM-2-4
Imagen 2= "Vaso"=M1-MyM-2-5
Imagen 3= "Botella"=M1-NyO-3a-2</t>
  </si>
  <si>
    <r>
      <rPr>
        <rFont val="Calibri"/>
        <color theme="1"/>
        <sz val="12.0"/>
      </rPr>
      <t xml:space="preserve">(Imagen de apoyo)
</t>
    </r>
    <r>
      <rPr>
        <rFont val="Calibri"/>
        <color theme="1"/>
        <sz val="12.0"/>
      </rPr>
      <t xml:space="preserve">Tabla con las tres imágenes y debajo de cada una colocar las leyendas: pequeño, mediano y grande, según corresponda.
Imagen 1=  barril- grande
Imagen 2= vaso- pequeño
Imagen3= botella - mediano
</t>
    </r>
    <r>
      <rPr>
        <rFont val="Calibri"/>
        <color theme="1"/>
        <sz val="12.0"/>
      </rPr>
      <t>&lt;table style=\"width: 75%;\"&gt;&lt;tbody&gt;&lt;tr&gt;&lt;td style=\"width: 33.3333%; text-align: center; border: none; vertical-align: middle;\"&gt;&lt;div style=\"display:flex; justify-content:center;\"&gt;&lt;img src=\"http://drive.google.com/uc?export=view&amp;id=1jl4W9c0C8gJgBzRrCIXcHt2p0oI-L5yz\" width=\"200\"&gt;&lt;/img&gt;&lt;/div&gt;&lt;/td&gt;&lt;td style=\"width: 33.3333%; text-align: center; border: none; vertical-align: middle;\"&gt;&lt;div style=\"display:flex; justify-content:center;\"&gt;&lt;img src=\"http://drive.google.com/uc?export=view&amp;id=1MOUX6L8JfBrPC5q85MDVwQj3C2x6G6y9\" width=\"100\"&gt;&lt;/img&gt;&lt;/div&gt;&lt;/td&gt;&lt;td style=\"width: 33.3333%; text-align: center; border: none; vertical-align: middle;\"&gt;&lt;div style=\"display:flex; justify-content:center;\"&gt;&lt;img src=\"http://drive.google.com/uc?export=view&amp;id=1OchOCCwkS4bDshF58A4xwn-qMdaiYDvv\" width=\"50\"&gt;&lt;/img&gt;&lt;/div&gt;&lt;/td&gt;&lt;/tr&gt;&lt;tr&gt;&lt;td style=\"width: 33.3333%; text-align: center; border: none; vertical-align: middle;\"&gt;pequeño&lt;/td&gt;&lt;td style=\"width: 33.3333%; text-align: center; border: none; vertical-align: middle;\"&gt;mediano&lt;/td&gt;&lt;td style=\"width: 33.3333%; text-align: center; border: none; vertical-align: middle;\"&gt;grande&lt;/td&gt;&lt;/tr&gt;&lt;/tbody&gt;&lt;/table&gt;</t>
    </r>
  </si>
  <si>
    <t>{"id":"M1-MyM-2b-I-2","stimulus":"&lt;p&gt;Observa estos objetos y selecciona el más grande.&lt;/p&gt;","hint":"&lt;p&gt;Piensa en el tamaño real de cada objeto.&lt;/p&gt;","feedback":"&lt;table style=\"width: 100%;\"&gt;&lt;tbody&gt;&lt;tr&gt;&lt;td style=\"width: 33.3333%; text-align: center; border: none; vertical-align: middle;\"&gt;&lt;div style=\"display:flex; justify-content:center;\"&gt;&lt;img src=\"https://blueberry-assets.oneclick.es/M1_MyM_2_5.svg\" width=\"70\"&gt;&lt;/img&gt;&lt;/div&gt;&lt;/td&gt;&lt;td style=\"width: 33.3333%; text-align: center; border: none; vertical-align: middle;\"&gt;&lt;div style=\"display:flex; justify-content:center;\"&gt;&lt;img src=\"https://blueberry-assets.oneclick.es/M1_NyO_3a_2.svg\" width=\"120\"&gt;&lt;/img&gt;&lt;/div&gt;&lt;/td&gt;&lt;td style=\"width: 33.3333%; text-align: center; border: none; vertical-align: middle;\"&gt;&lt;div style=\"display:flex; justify-content:center;\"&gt;&lt;img src=\"https://blueberry-assets.oneclick.es/M1_MyM_2_4.svg\" width=\"200\"&gt;&lt;/img&gt;&lt;/div&gt;&lt;/td&gt;&lt;/tr&gt;&lt;tr&gt;&lt;td style=\"width: 33.3333%; text-align: center; border: none; vertical-align: middle;\"&gt;pequeño&lt;/td&gt;&lt;td style=\"width: 33.3333%; text-align: center; border: none; vertical-align: middle;\"&gt;mediano&lt;/td&gt;&lt;td style=\"width: 33.3333%; text-align: center; border: none; vertical-align: middle;\"&gt;grande&lt;/td&gt;&lt;/tr&gt;&lt;/tbody&gt;&lt;/table&gt;","seed":{"parameters":[],"calculated":[{"name":"A1","label":"&lt;div style=\"display:flex; justify-content:center;\"&gt;&lt;img src=\"https://blueberry-assets.oneclick.es/M1_MyM_2_4.svg\" width=\"300\"&gt;&lt;/img&gt;&lt;/div&gt;"},{"name":"A2","label":"&lt;div style=\"display:flex; justify-content:center;\"&gt;&lt;img src=\"https://blueberry-assets.oneclick.es/M1_MyM_2_5.svg\" width=\"280\"&gt;&lt;/img&gt;&lt;/div&gt;","incorrect":true},{"name":"A3","label":"&lt;div style=\"display:flex; justify-content:center;\"&gt;&lt;img src=\"https://blueberry-assets.oneclick.es/M1_NyO_3a_2.svg\" width=\"250\"&gt;&lt;/img&gt;&lt;/div&gt;","incorrect":true}],"uniques":true},"algorithm":{"name":"trueFalse","template":"Multiple choice – standard","params":{"countCorrect":1,"countIncorrect":2,"showCheckIcon":false,"columns":3}}}</t>
  </si>
  <si>
    <t>El dado es {{group1}}.
La casa es {{group2}}.</t>
  </si>
  <si>
    <t>Imagen 1= "Dado"=M1-MyM-2-6
Imagen 2= "Móvil"=M1-MyM-2-7
Imagen 3= "Casa"=M1-G-4a-8</t>
  </si>
  <si>
    <t>A1= "pequeño"
A2= "grande"
{{group1}}={{A1}}*|{{A2}}
{{group2}}={{A1}}|{{A2}}*</t>
  </si>
  <si>
    <r>
      <rPr>
        <rFont val="Calibri"/>
        <color theme="1"/>
        <sz val="12.0"/>
      </rPr>
      <t xml:space="preserve">(Imagen de apoyo)
</t>
    </r>
    <r>
      <rPr>
        <rFont val="Calibri"/>
        <color theme="1"/>
        <sz val="12.0"/>
      </rPr>
      <t>Tabla con las tres imágenes y debajo de cada una colocar las leyendas: pequeño, mediano y grande, según corresponda.
Imagen 1= Dado - Pequeño.
Imagen 2= Móvil - Mediano.
Imagen3= Casa - Grande.
&lt;table style=\"width: 75%;\"&gt;&lt;tbody&gt;&lt;tr&gt;&lt;td style=\"width: 33.3333%; text-align: center; border: none; vertical-align: middle;\"&gt;&lt;div style=\"display:flex; justify-content:center;\"&gt;&lt;img src=\"http://drive.google.com/uc?export=view&amp;id=1jl4W9c0C8gJgBzRrCIXcHt2p0oI-L5yz\" width=\"200\"&gt;&lt;/img&gt;&lt;/div&gt;&lt;/td&gt;&lt;td style=\"width: 33.3333%; text-align: center; border: none; vertical-align: middle;\"&gt;&lt;div style=\"display:flex; justify-content:center;\"&gt;&lt;img src=\"http://drive.google.com/uc?export=view&amp;id=1MOUX6L8JfBrPC5q85MDVwQj3C2x6G6y9\" width=\"100\"&gt;&lt;/img&gt;&lt;/div&gt;&lt;/td&gt;&lt;td style=\"width: 33.3333%; text-align: center; border: none; vertical-align: middle;\"&gt;&lt;div style=\"display:flex; justify-content:center;\"&gt;&lt;img src=\"http://drive.google.com/uc?export=view&amp;id=1OchOCCwkS4bDshF58A4xwn-qMdaiYDvv\" width=\"50\"&gt;&lt;/img&gt;&lt;/div&gt;&lt;/td&gt;&lt;/tr&gt;&lt;tr&gt;&lt;td style=\"width: 33.3333%; text-align: center; border: none; vertical-align: middle;\"&gt;pequeño&lt;/td&gt;&lt;td style=\"width: 33.3333%; text-align: center; border: none; vertical-align: middle;\"&gt;mediano&lt;/td&gt;&lt;td style=\"width: 33.3333%; text-align: center; border: none; vertical-align: middle;\"&gt;grande&lt;/td&gt;&lt;/tr&gt;&lt;/tbody&gt;&lt;/table&gt;</t>
    </r>
  </si>
  <si>
    <t>{"id":"M1-MyM-2b-E-1","stimulus":"&lt;p&gt;Elige la opción correcta.&lt;/p&gt;&lt;div style=\"display:flex; justify-content:center;\"&gt;&lt;img src=\"https://blueberry-assets.oneclick.es/M1_MyM_2_6.svg\" width=\"200\"&gt;&lt;/img&gt;&lt;img src=\"https://blueberry-assets.oneclick.es/M1_MyM_2_7.svg\" width=\"200\"&gt;&lt;/img&gt;&lt;img src=\"https://blueberry-assets.oneclick.es/M1_G_4a_8.svg\" width=\"200\"&gt;&lt;/img&gt;&lt;/div&gt;","template":"&lt;p&gt;El dado es {{response}}.&lt;/p&gt;&lt;p&gt;La casa es {{response}}.&lt;/p&gt;","hint":"&lt;p&gt;Piensa en el tamaño real de cada objeto.&lt;/p&gt;","feedback":"&lt;table style=\"width: 100%;\"&gt;&lt;tbody&gt;&lt;tr&gt;&lt;td style=\"width: 33.3333%; text-align: center; border: none; vertical-align: middle;\"&gt;&lt;div style=\"display:flex; justify-content:center;\"&gt;&lt;img src=\"https://blueberry-assets.oneclick.es/M1_MyM_2_6.svg\" width=\"70\"&gt;&lt;/img&gt;&lt;/div&gt;&lt;/td&gt;&lt;td style=\"width: 33.3333%; text-align: center; border: none; vertical-align: middle;\"&gt;&lt;div style=\"display:flex; justify-content:center;\"&gt;&lt;img src=\"https://blueberry-assets.oneclick.es/M1_MyM_2_7.svg\" width=\"120\"&gt;&lt;/img&gt;&lt;/div&gt;&lt;/td&gt;&lt;td style=\"width: 33.3333%; text-align: center; border: none; vertical-align: middle;\"&gt;&lt;div style=\"display:flex; justify-content:center;\"&gt;&lt;img src=\"https://blueberry-assets.oneclick.es/M1_G_4a_8.svg\" width=\"300\"&gt;&lt;/img&gt;&lt;/div&gt;&lt;/td&gt;&lt;/tr&gt;&lt;tr&gt;&lt;td style=\"width: 33.3333%; text-align: center; border: none; vertical-align: middle;\"&gt;pequeño&lt;/td&gt;&lt;td style=\"width: 33.3333%; text-align: center; border: none; vertical-align: middle;\"&gt;mediano&lt;/td&gt;&lt;td style=\"width: 33.3333%; text-align: center; border: none; vertical-align: middle;\"&gt;grande&lt;/td&gt;&lt;/tr&gt;&lt;/tbody&gt;&lt;/table&gt;","seed":{"parameters":[],"calculated":[{"name":"A1","label":"pequeño","group":1},{"name":"A2","label":"grande","group":1,"incorrect":true},{"name":"A3","label":"pequeña","group":2,"incorrect":true},{"name":"A4","label":"grande","group":2}],"uniques":true},"algorithm":{"name":"groupResponses","template":"Cloze with drop down"}}</t>
  </si>
  <si>
    <t>El dado es {{group1}}.
El móvil es {{group2}}.</t>
  </si>
  <si>
    <t>A1= "pequeño"
A2= "mediano"
{{group1}}={{A1}}*|{{A2}}
{{group2}}={{A1}}|{{A2}}*</t>
  </si>
  <si>
    <r>
      <rPr>
        <rFont val="Calibri"/>
        <color theme="1"/>
        <sz val="12.0"/>
      </rPr>
      <t xml:space="preserve">(Imagen de apoyo)
</t>
    </r>
    <r>
      <rPr>
        <rFont val="Calibri"/>
        <color theme="1"/>
        <sz val="12.0"/>
      </rPr>
      <t>Tabla con las tres imágenes y debajo de cada una colocar las leyendas: pequeño, mediano y grande, según corresponda.
Imagen 1= Dado - Pequeño.
Imagen 2= Móvil - Mediano.
Imagen3= Casa - Grande.
&lt;table style=\"width: 75%;\"&gt;&lt;tbody&gt;&lt;tr&gt;&lt;td style=\"width: 33.3333%; text-align: center; border: none; vertical-align: middle;\"&gt;&lt;div style=\"display:flex; justify-content:center;\"&gt;&lt;img src=\"http://drive.google.com/uc?export=view&amp;id=1jl4W9c0C8gJgBzRrCIXcHt2p0oI-L5yz\" width=\"200\"&gt;&lt;/img&gt;&lt;/div&gt;&lt;/td&gt;&lt;td style=\"width: 33.3333%; text-align: center; border: none; vertical-align: middle;\"&gt;&lt;div style=\"display:flex; justify-content:center;\"&gt;&lt;img src=\"http://drive.google.com/uc?export=view&amp;id=1MOUX6L8JfBrPC5q85MDVwQj3C2x6G6y9\" width=\"100\"&gt;&lt;/img&gt;&lt;/div&gt;&lt;/td&gt;&lt;td style=\"width: 33.3333%; text-align: center; border: none; vertical-align: middle;\"&gt;&lt;div style=\"display:flex; justify-content:center;\"&gt;&lt;img src=\"http://drive.google.com/uc?export=view&amp;id=1OchOCCwkS4bDshF58A4xwn-qMdaiYDvv\" width=\"50\"&gt;&lt;/img&gt;&lt;/div&gt;&lt;/td&gt;&lt;/tr&gt;&lt;tr&gt;&lt;td style=\"width: 33.3333%; text-align: center; border: none; vertical-align: middle;\"&gt;pequeño&lt;/td&gt;&lt;td style=\"width: 33.3333%; text-align: center; border: none; vertical-align: middle;\"&gt;mediano&lt;/td&gt;&lt;td style=\"width: 33.3333%; text-align: center; border: none; vertical-align: middle;\"&gt;grande&lt;/td&gt;&lt;/tr&gt;&lt;/tbody&gt;&lt;/table&gt;</t>
    </r>
  </si>
  <si>
    <t>{"id":"M1-MyM-2b-E-2","stimulus":"&lt;p&gt;Elige la opción correcta.&lt;/p&gt;&lt;div style=\"display:flex; justify-content:center;\"&gt;&lt;img src=\"https://blueberry-assets.oneclick.es/M1_MyM_2_6.svg\" width=\"200\"&gt;&lt;/img&gt;&lt;img src=\"https://blueberry-assets.oneclick.es/M1_MyM_2_7.svg\" width=\"200\"&gt;&lt;/img&gt;&lt;img src=\"https://blueberry-assets.oneclick.es/M1_G_4a_8.svg\" width=\"200\"&gt;&lt;/img&gt;&lt;/div&gt;","template":"&lt;p&gt;El dado es {{response}}.&lt;/p&gt;&lt;p&gt;El móvil es {{response}}.&lt;/p&gt;","hint":"&lt;p&gt;Piensa en el tamaño real de cada objeto.&lt;/p&gt;","feedback":"&lt;table style=\"width: 100%;\"&gt;&lt;tbody&gt;&lt;tr&gt;&lt;td style=\"width: 33.3333%; text-align: center; border: none; vertical-align: middle;\"&gt;&lt;div style=\"display:flex; justify-content:center;\"&gt;&lt;img src=\"https://blueberry-assets.oneclick.es/M1_MyM_2_6.svg\" width=\"70\"&gt;&lt;/img&gt;&lt;/div&gt;&lt;/td&gt;&lt;td style=\"width: 33.3333%; text-align: center; border: none; vertical-align: middle;\"&gt;&lt;div style=\"display:flex; justify-content:center;\"&gt;&lt;img src=\"https://blueberry-assets.oneclick.es/M1_MyM_2_7.svg\" width=\"120\"&gt;&lt;/img&gt;&lt;/div&gt;&lt;/td&gt;&lt;td style=\"width: 33.3333%; text-align: center; border: none; vertical-align: middle;\"&gt;&lt;div style=\"display:flex; justify-content:center;\"&gt;&lt;img src=\"https://blueberry-assets.oneclick.es/M1_G_4a_8.svg\" width=\"300\"&gt;&lt;/img&gt;&lt;/div&gt;&lt;/td&gt;&lt;/tr&gt;&lt;tr&gt;&lt;td style=\"width: 33.3333%; text-align: center; border: none; vertical-align: middle;\"&gt;pequeño&lt;/td&gt;&lt;td style=\"width: 33.3333%; text-align: center; border: none; vertical-align: middle;\"&gt;mediano&lt;/td&gt;&lt;td style=\"width: 33.3333%; text-align: center; border: none; vertical-align: middle;\"&gt;grande&lt;/td&gt;&lt;/tr&gt;&lt;/tbody&gt;&lt;/table&gt;","seed":{"parameters":[],"calculated":[{"name":"A1","label":"pequeño","group":1},{"name":"A2","label":"mediano","group":1,"incorrect":true},{"name":"A3","label":"pequeño","group":2,"incorrect":true},{"name":"A4","label":"mediano","group":2}],"uniques":true},"algorithm":{"name":"groupResponses","template":"Cloze with drop down"}}</t>
  </si>
  <si>
    <t>La casa es {{group1}}.
El móvil es {{group2}}.</t>
  </si>
  <si>
    <t>A1= "grande"
A2= "mediano"
{{group1}}={{A1}}*|{{A2}}
{{group2}}={{A1}}|{{A2}}*</t>
  </si>
  <si>
    <r>
      <rPr>
        <rFont val="Calibri"/>
        <color theme="1"/>
        <sz val="12.0"/>
      </rPr>
      <t xml:space="preserve">(Imagen de apoyo)
</t>
    </r>
    <r>
      <rPr>
        <rFont val="Calibri"/>
        <color theme="1"/>
        <sz val="12.0"/>
      </rPr>
      <t>Tabla con las tres imágenes y debajo de cada una colocar las leyendas: pequeño, mediano y grande, según corresponda.
Imagen 1= Dado - Pequeño.
Imagen 2= Móvil - Mediano.
Imagen3= Casa - Grande.
&lt;table style=\"width: 75%;\"&gt;&lt;tbody&gt;&lt;tr&gt;&lt;td style=\"width: 33.3333%; text-align: center; border: none; vertical-align: middle;\"&gt;&lt;div style=\"display:flex; justify-content:center;\"&gt;&lt;img src=\"http://drive.google.com/uc?export=view&amp;id=1jl4W9c0C8gJgBzRrCIXcHt2p0oI-L5yz\" width=\"200\"&gt;&lt;/img&gt;&lt;/div&gt;&lt;/td&gt;&lt;td style=\"width: 33.3333%; text-align: center; border: none; vertical-align: middle;\"&gt;&lt;div style=\"display:flex; justify-content:center;\"&gt;&lt;img src=\"http://drive.google.com/uc?export=view&amp;id=1MOUX6L8JfBrPC5q85MDVwQj3C2x6G6y9\" width=\"100\"&gt;&lt;/img&gt;&lt;/div&gt;&lt;/td&gt;&lt;td style=\"width: 33.3333%; text-align: center; border: none; vertical-align: middle;\"&gt;&lt;div style=\"display:flex; justify-content:center;\"&gt;&lt;img src=\"http://drive.google.com/uc?export=view&amp;id=1OchOCCwkS4bDshF58A4xwn-qMdaiYDvv\" width=\"50\"&gt;&lt;/img&gt;&lt;/div&gt;&lt;/td&gt;&lt;/tr&gt;&lt;tr&gt;&lt;td style=\"width: 33.3333%; text-align: center; border: none; vertical-align: middle;\"&gt;pequeño&lt;/td&gt;&lt;td style=\"width: 33.3333%; text-align: center; border: none; vertical-align: middle;\"&gt;mediano&lt;/td&gt;&lt;td style=\"width: 33.3333%; text-align: center; border: none; vertical-align: middle;\"&gt;grande&lt;/td&gt;&lt;/tr&gt;&lt;/tbody&gt;&lt;/table&gt;</t>
    </r>
  </si>
  <si>
    <t>{"id":"M1-MyM-2b-E-3","stimulus":"&lt;p&gt;Elige la opción correcta.&lt;/p&gt;&lt;div style=\"display:flex; justify-content:center;\"&gt;&lt;img src=\"https://blueberry-assets.oneclick.es/M1_MyM_2_6.svg\" width=\"200\"&gt;&lt;/img&gt;&lt;img src=\"https://blueberry-assets.oneclick.es/M1_MyM_2_7.svg\" width=\"200\"&gt;&lt;/img&gt;&lt;img src=\"https://blueberry-assets.oneclick.es/M1_G_4a_8.svg\" width=\"200\"&gt;&lt;/img&gt;&lt;/div&gt;","template":"&lt;p&gt;La casa es {{response}}.&lt;/p&gt;&lt;p&gt;El móvil es {{response}}.&lt;/p&gt;","hint":"&lt;p&gt;Piensa en el tamaño real de cada objeto.&lt;/p&gt;","feedback":"&lt;table style=\"width: 100%;\"&gt;&lt;tbody&gt;&lt;tr&gt;&lt;td style=\"width: 33.3333%; text-align: center; border: none; vertical-align: middle;\"&gt;&lt;div style=\"display:flex; justify-content:center;\"&gt;&lt;img src=\"https://blueberry-assets.oneclick.es/M1_MyM_2_6.svg\" width=\"70\"&gt;&lt;/img&gt;&lt;/div&gt;&lt;/td&gt;&lt;td style=\"width: 33.3333%; text-align: center; border: none; vertical-align: middle;\"&gt;&lt;div style=\"display:flex; justify-content:center;\"&gt;&lt;img src=\"https://blueberry-assets.oneclick.es/M1_MyM_2_7.svg\" width=\"120\"&gt;&lt;/img&gt;&lt;/div&gt;&lt;/td&gt;&lt;td style=\"width: 33.3333%; text-align: center; border: none; vertical-align: middle;\"&gt;&lt;div style=\"display:flex; justify-content:center;\"&gt;&lt;img src=\"https://blueberry-assets.oneclick.es/M1_G_4a_8.svg\" width=\"300\"&gt;&lt;/img&gt;&lt;/div&gt;&lt;/td&gt;&lt;/tr&gt;&lt;tr&gt;&lt;td style=\"width: 33.3333%; text-align: center; border: none; vertical-align: middle;\"&gt;pequeño&lt;/td&gt;&lt;td style=\"width: 33.3333%; text-align: center; border: none; vertical-align: middle;\"&gt;mediano&lt;/td&gt;&lt;td style=\"width: 33.3333%; text-align: center; border: none; vertical-align: middle;\"&gt;grande&lt;/td&gt;&lt;/tr&gt;&lt;/tbody&gt;&lt;/table&gt;","seed":{"parameters":[],"calculated":[{"name":"A1","label":"grande","group":1},{"name":"A2","label":"mediana","group":1,"incorrect":true},{"name":"A3","label":"grande","group":2,"incorrect":true},{"name":"A4","label":"mediano","group":2}],"uniques":true},"algorithm":{"name":"groupResponses","template":"Cloze with drop down"}}</t>
  </si>
  <si>
    <t>M1-MyM-2c</t>
  </si>
  <si>
    <t>Distingue entre ancho y estrecho con objetos</t>
  </si>
  <si>
    <t>Observa estas cintas y señala la más ancha.
Imagen 1 *
Imagen 2
Imagen 3</t>
  </si>
  <si>
    <t>Imagen 1= "Cinta roja"=M1-MyM-2c-1
Imagen 2= "Cinta verde"=M1-MyM-2c-2
Imagen 3= "Cinta violeta"=M1-MyM-2c-3</t>
  </si>
  <si>
    <r>
      <rPr>
        <rFont val="Calibri"/>
        <color theme="1"/>
        <sz val="12.0"/>
      </rPr>
      <t xml:space="preserve">(Imagen de apoyo)
</t>
    </r>
    <r>
      <rPr>
        <rFont val="Calibri"/>
        <color theme="1"/>
        <sz val="12.0"/>
      </rPr>
      <t>Tabla con dos imágenes y debajo de cada una colocar las leyendas: ancho y estrecho, según corresponda.
Imagen 1= Cinta roja - Ancha.
Imagen 2= Cinta verde - Estrecha.
&lt;table style=\"width: 75%;\"&gt;&lt;tbody&gt;&lt;tr&gt;&lt;td style=\"width: 33.3333%; text-align: center; border: none; vertical-align: middle;\"&gt;&lt;div style=\"display:flex; justify-content:center;\"&gt;&lt;img src=\"http://drive.google.com/uc?export=view&amp;id=1jl4W9c0C8gJgBzRrCIXcHt2p0oI-L5yz\" width=\"100\"&gt;&lt;/img&gt;&lt;/div&gt;&lt;/td&gt;&lt;td style=\"width: 33.3333%; text-align: center; border: none; vertical-align: middle;\"&gt;&lt;div style=\"display:flex; justify-content:center;\"&gt;&lt;img src=\"http://drive.google.com/uc?export=view&amp;id=1MOUX6L8JfBrPC5q85MDVwQj3C2x6G6y9\" width=\"100\"&gt;&lt;/img&gt;&lt;/div&gt;&lt;/td&gt;&lt;/tr&gt;&lt;tr&gt;&lt;td style=\"width: 33.3333%; text-align: center; border: none; vertical-align: middle;\"&gt;ancho&lt;/td&gt;&lt;td style=\"width: 33.3333%; text-align: center; border: none; vertical-align: middle;\"&gt;estrecho&lt;/td&gt;&lt;/tr&gt;&lt;/tbody&gt;&lt;/table&gt;</t>
    </r>
  </si>
  <si>
    <t>{"id":"M1-MyM-2c-I-1","stimulus":"&lt;p&gt;Observa estas cintas y selecciona la más ancha.&lt;/p&gt;","hint":"&lt;p&gt;Observa el tamaño de cada objeto.&lt;/p&gt;","feedback":"&lt;table style=\"width: 100%;\"&gt;&lt;tbody&gt;&lt;tr&gt;&lt;td style=\"width: 33.3333%; text-align: center; border: none; vertical-align: middle;\"&gt;&lt;div style=\"display:flex; justify-content:center;\"&gt;&lt;img src=\"https://blueberry-assets.oneclick.es/M1_MyM_2c_1.svg\" width=\"100\"&gt;&lt;/img&gt;&lt;/div&gt;&lt;/td&gt;&lt;td style=\"width: 50%; text-align: center; border: none; vertical-align: middle;\"&gt;&lt;div style=\"display:flex; justify-content:center;\"&gt;&lt;img src=\"https://blueberry-assets.oneclick.es/M1_MyM_2c_2.svg\" width=\"100\"&gt;&lt;/img&gt;&lt;/div&gt;&lt;/td&gt;&lt;/tr&gt;&lt;tr&gt;&lt;td style=\"width: 33.3333%; text-align: center; border: none; vertical-align: middle;\"&gt;ancho&lt;/td&gt;&lt;td style=\"width: 50%; text-align: center; border: none; vertical-align: middle;\"&gt;estrecho&lt;/td&gt;&lt;/tr&gt;&lt;/tbody&gt;&lt;/table&gt;","seed":{"parameters":[],"calculated":[{"name":"A1","label":"&lt;div style=\"display:flex; justify-content:center;\"&gt;&lt;img src=\"https://blueberry-assets.oneclick.es/M1_MyM_2c_1.svg\" width=\"300\"&gt;&lt;/img&gt;&lt;/div&gt;"},{"name":"A2","label":"&lt;div style=\"display:flex; justify-content:center;\"&gt;&lt;img src=\"https://blueberry-assets.oneclick.es/M1_MyM_2c_2.svg\" width=\"280\"&gt;&lt;/img&gt;&lt;/div&gt;","incorrect":true},{"name":"A3","label":"&lt;div style=\"display:flex; justify-content:center;\"&gt;&lt;img src=\"https://blueberry-assets.oneclick.es/M1_MyM_2c_3.svg\" width=\"250\"&gt;&lt;/img&gt;&lt;/div&gt;","incorrect":true}],"uniques":true},"algorithm":{"name":"trueFalse","template":"Multiple choice – standard","params":{"countCorrect":1,"countIncorrect":2,"showCheckIcon":false,"columns":3}}}</t>
  </si>
  <si>
    <t>Observa estos cuadernos y señala el más estrecho.
Imagen 1 *
Imagen 2
Imagen 3</t>
  </si>
  <si>
    <t>Imagen 1= "Cuaderno blanco"=M1-MyM-2c-4
Imagen 2= "Cuaderno celeste"=M1-MyM-2c-5
Imagen 3= "Cuaderno rosa"=M1-MyM-2c-6</t>
  </si>
  <si>
    <r>
      <rPr>
        <rFont val="Calibri"/>
        <color theme="1"/>
        <sz val="12.0"/>
      </rPr>
      <t xml:space="preserve">(Imagen de apoyo)
</t>
    </r>
    <r>
      <rPr>
        <rFont val="Calibri"/>
        <color theme="1"/>
        <sz val="12.0"/>
      </rPr>
      <t>Tabla con dos imágenes y debajo de cada una colocar las leyendas: ancho y estrecho, según corresponda.
Imagen 1= Cuaderno blanco - Estrecho.
Imagen 2= Cuaderno rosa - Ancho
&lt;table style=\"width: 75%;\"&gt;&lt;tbody&gt;&lt;tr&gt;&lt;td style=\"width: 33.3333%; text-align: center; border: none; vertical-align: middle;\"&gt;&lt;div style=\"display:flex; justify-content:center;\"&gt;&lt;img src=\"http://drive.google.com/uc?export=view&amp;id=1jl4W9c0C8gJgBzRrCIXcHt2p0oI-L5yz\" width=\"100\"&gt;&lt;/img&gt;&lt;/div&gt;&lt;/td&gt;&lt;td style=\"width: 33.3333%; text-align: center; border: none; vertical-align: middle;\"&gt;&lt;div style=\"display:flex; justify-content:center;\"&gt;&lt;img src=\"http://drive.google.com/uc?export=view&amp;id=1MOUX6L8JfBrPC5q85MDVwQj3C2x6G6y9\" width=\"100\"&gt;&lt;/img&gt;&lt;/div&gt;&lt;/td&gt;&lt;/tr&gt;&lt;tr&gt;&lt;td style=\"width: 33.3333%; text-align: center; border: none; vertical-align: middle;\"&gt;ancho&lt;/td&gt;&lt;td style=\"width: 33.3333%; text-align: center; border: none; vertical-align: middle;\"&gt;estrecho&lt;/td&gt;&lt;/tr&gt;&lt;/tbody&gt;&lt;/table&gt;</t>
    </r>
  </si>
  <si>
    <t>{"id":"M1-MyM-2c-I-2","stimulus":"&lt;p&gt;Observa estos cuadernos y selecciona el más estrecho.&lt;/p&gt;","hint":"&lt;p&gt;Observa el tamaño de cada cuaderno.&lt;/p&gt;","feedback":"&lt;table style=\"width: 100%;\"&gt;&lt;tbody&gt;&lt;tr&gt;&lt;td style=\"width: 33.3333%; text-align: center; border: none; vertical-align: middle;\"&gt;&lt;div style=\"display:flex; justify-content:center;\"&gt;&lt;img src=\"https://blueberry-assets.oneclick.es/M1_MyM_2c_5.svg\" width=\"200\"&gt;&lt;/img&gt;&lt;/div&gt;&lt;/td&gt;&lt;td style=\"width: 33.3333%; text-align: center; border: none; vertical-align: middle;\"&gt;&lt;div style=\"display:flex; justify-content:center;\"&gt;&lt;img src=\"https://blueberry-assets.oneclick.es/M1_MyM_2c_4.svg\" width=\"200\"&gt;&lt;/img&gt;&lt;/div&gt;&lt;/td&gt;&lt;td style=\"width: 33.3333%; text-align: center; border: none; vertical-align: middle;\"&gt;&lt;div style=\"display:flex; justify-content:center;\"&gt;&lt;img src=\"https://blueberry-assets.oneclick.es/M1_MyM_2c_6.svg\" width=\"200\"&gt;&lt;/img&gt;&lt;/div&gt;&lt;/td&gt;&lt;/tr&gt;&lt;tr&gt;&lt;td style=\"width: 33.3333%; text-align: center; border: none; vertical-align: middle;\"&gt;ancho&lt;/td&gt;&lt;td style=\"width: 33.3333%; text-align: center; border: none; vertical-align: middle;\"&gt;ancho&lt;/td&gt;&lt;td style=\"width: 33.3333%; text-align: center; border: none; vertical-align: middle;\"&gt;estrecho&lt;/td&gt;&lt;/tr&gt;&lt;/tbody&gt;&lt;/table&gt;","seed":{"parameters":[],"calculated":[{"name":"A1","label":"&lt;div style=\"display:flex; justify-content:center;\"&gt;&lt;img src=\"https://blueberry-assets.oneclick.es/M1_MyM_2c_6.svg\" width=\"300\"&gt;&lt;/img&gt;&lt;/div&gt;"},{"name":"A2","label":"&lt;div style=\"display:flex; justify-content:center;\"&gt;&lt;img src=\"https://blueberry-assets.oneclick.es/M1_MyM_2c_5.svg\" width=\"300\"&gt;&lt;/img&gt;&lt;/div&gt;","incorrect":true},{"name":"A3","label":"&lt;div style=\"display:flex; justify-content:center;\"&gt;&lt;img src=\"https://blueberry-assets.oneclick.es/M1_MyM_2c_4.svg\" width=\"300\"&gt;&lt;/img&gt;&lt;/div&gt;","incorrect":true}],"uniques":true},"algorithm":{"name":"trueFalse","template":"Multiple choice – standard","params":{"countCorrect":1,"countIncorrect":2,"showCheckIcon":false,"columns":3}}}</t>
  </si>
  <si>
    <t>Observa estos troncos y señala el más ancho.
Imagen 1 *
Imagen 2</t>
  </si>
  <si>
    <t>Imagen 1= "Tronco ancho"=M1-MyM-2c-7
Imagen 2= "Tronco estrecho"=M1-MyM-2c-8</t>
  </si>
  <si>
    <r>
      <rPr>
        <rFont val="Calibri"/>
        <color theme="1"/>
        <sz val="12.0"/>
      </rPr>
      <t xml:space="preserve">(Imagen de apoyo)
</t>
    </r>
    <r>
      <rPr>
        <rFont val="Calibri"/>
        <color theme="1"/>
        <sz val="12.0"/>
      </rPr>
      <t>Tabla con dos imágenes y debajo de cada una colocar las leyendas: ancho y estrecho, según corresponda.
Imagen 1= Tronco - Ancho.
Imagen 2= Tronco - Estrecho.
&lt;table style=\"width: 75%;\"&gt;&lt;tbody&gt;&lt;tr&gt;&lt;td style=\"width: 33.3333%; text-align: center; border: none; vertical-align: middle;\"&gt;&lt;div style=\"display:flex; justify-content:center;\"&gt;&lt;img src=\"http://drive.google.com/uc?export=view&amp;id=1jl4W9c0C8gJgBzRrCIXcHt2p0oI-L5yz\" width=\"100\"&gt;&lt;/img&gt;&lt;/div&gt;&lt;/td&gt;&lt;td style=\"width: 33.3333%; text-align: center; border: none; vertical-align: middle;\"&gt;&lt;div style=\"display:flex; justify-content:center;\"&gt;&lt;img src=\"http://drive.google.com/uc?export=view&amp;id=1MOUX6L8JfBrPC5q85MDVwQj3C2x6G6y9\" width=\"100\"&gt;&lt;/img&gt;&lt;/div&gt;&lt;/td&gt;&lt;/tr&gt;&lt;tr&gt;&lt;td style=\"width: 33.3333%; text-align: center; border: none; vertical-align: middle;\"&gt;ancho&lt;/td&gt;&lt;td style=\"width: 33.3333%; text-align: center; border: none; vertical-align: middle;\"&gt;estrecho&lt;/td&gt;&lt;/tr&gt;&lt;/tbody&gt;&lt;/table&gt;</t>
    </r>
  </si>
  <si>
    <t>{"id":"M1-MyM-2c-I-3","stimulus":"&lt;p&gt;Observa estos árboles y selecciona el más ancho.&lt;/p&gt;","hint":"&lt;p&gt;Observa el tamaño de cada árbol.&lt;/p&gt;","feedback":"&lt;table style=\"width: 100%;\"&gt;&lt;tbody&gt;&lt;tr&gt;&lt;td style=\"width: 50%; text-align: center; border: none; vertical-align: middle;\"&gt;&lt;div style=\"display:flex; justify-content:center;\"&gt;&lt;img src=\"https://blueberry-assets.oneclick.es/M1_MyM_2c_7.svg\" width=\"200\"&gt;&lt;/img&gt;&lt;/div&gt;&lt;/td&gt;&lt;td style=\"width: 50%; text-align: center; border: none; vertical-align: middle;\"&gt;&lt;div style=\"display:flex; justify-content:center;\"&gt;&lt;img src=\"https://blueberry-assets.oneclick.es/M1_MyM_2c_8.svg\" width=\"200\"&gt;&lt;/img&gt;&lt;/div&gt;&lt;/td&gt;&lt;/tr&gt;&lt;tr&gt;&lt;td style=\"width: 50%; text-align: center; border: none; vertical-align: middle;\"&gt;ancho&lt;/td&gt;&lt;td style=\"width: 50%; text-align: center; border: none; vertical-align: middle;\"&gt;estrecho&lt;/td&gt;&lt;/tr&gt;&lt;/tbody&gt;&lt;/table&gt;","seed":{"parameters":[],"calculated":[{"name":"A1","label":"&lt;div style=\"display:flex; justify-content:center;\"&gt;&lt;img src=\"https://blueberry-assets.oneclick.es/M1_MyM_2c_7.svg\" width=\"300\"&gt;&lt;/img&gt;&lt;/div&gt;"},{"name":"A2","label":"&lt;div style=\"display:flex; justify-content:center;\"&gt;&lt;img src=\"https://blueberry-assets.oneclick.es/M1_MyM_2c_8.svg\" width=\"300\"&gt;&lt;/img&gt;&lt;/div&gt;","incorrect":true}],"uniques":true},"algorithm":{"name":"trueFalse","template":"Multiple choice – standard","params":{"countCorrect":1,"countIncorrect":1,"showCheckIcon":false,"columns":2}}}</t>
  </si>
  <si>
    <t>El jarrón azul es {{group1}}.
El jarrón naranja es {{group2}}.</t>
  </si>
  <si>
    <t xml:space="preserve">Imagen 1= "Jarrón azul"=M1-MyM-2c-9
Imagen 2= "Jarrón naranja"=M1-MyM-2c-10
</t>
  </si>
  <si>
    <t>A1= "ancho"
A2= "estrecho"
{{group1}}={{A1}}*|{{A2}}
{{group2}}={{A1}}|{{A2}}*</t>
  </si>
  <si>
    <r>
      <rPr>
        <rFont val="Calibri"/>
        <color theme="1"/>
        <sz val="12.0"/>
      </rPr>
      <t xml:space="preserve">(Imagen de apoyo)
</t>
    </r>
    <r>
      <rPr>
        <rFont val="Calibri"/>
        <color theme="1"/>
        <sz val="12.0"/>
      </rPr>
      <t>Tabla con dos imágenes y debajo de cada una colocar las leyendas: ancho y estrecho, según corresponda.
Imagen 1= Jarrón azul - Ancho.
Imagen 2= Jarrón naranja - Estrecho.
&lt;table style=\"width: 75%;\"&gt;&lt;tbody&gt;&lt;tr&gt;&lt;td style=\"width: 33.3333%; text-align: center; border: none; vertical-align: middle;\"&gt;&lt;div style=\"display:flex; justify-content:center;\"&gt;&lt;img src=\"http://drive.google.com/uc?export=view&amp;id=1jl4W9c0C8gJgBzRrCIXcHt2p0oI-L5yz\" width=\"100\"&gt;&lt;/img&gt;&lt;/div&gt;&lt;/td&gt;&lt;td style=\"width: 33.3333%; text-align: center; border: none; vertical-align: middle;\"&gt;&lt;div style=\"display:flex; justify-content:center;\"&gt;&lt;img src=\"http://drive.google.com/uc?export=view&amp;id=1MOUX6L8JfBrPC5q85MDVwQj3C2x6G6y9\" width=\"100\"&gt;&lt;/img&gt;&lt;/div&gt;&lt;/td&gt;&lt;/tr&gt;&lt;tr&gt;&lt;td style=\"width: 33.3333%; text-align: center; border: none; vertical-align: middle;\"&gt;ancho&lt;/td&gt;&lt;td style=\"width: 33.3333%; text-align: center; border: none; vertical-align: middle;\"&gt;estrecho&lt;/td&gt;&lt;/tr&gt;&lt;/tbody&gt;&lt;/table&gt;</t>
    </r>
  </si>
  <si>
    <t>{"id":"M1-MyM-2c-E-1","stimulus":"&lt;p&gt;Escoge la opción correcta.&lt;/p&gt;&lt;div style=\"display:flex; justify-content:center;\"&gt;&lt;img src=\"https://blueberry-assets.oneclick.es/M1_MyM_2c_9.svg\" width=\"280\"&gt;&lt;img src=\"https://blueberry-assets.oneclick.es/M1_MyM_2c_10.svg\" width=\"280\"&gt;&lt;/img&gt;&lt;/div&gt;","template":"&lt;p&gt;El jarrón azul es {{response}}.&lt;/p&gt;&lt;p&gt;El jarrón naranja es {{response}}.&lt;/p&gt;","hint":"&lt;p&gt;Observa el tamaño de cada jarrón.&lt;/p&gt;","feedback":"&lt;table style=\"width: 100%;\"&gt;&lt;tbody&gt;&lt;tr&gt;&lt;td style=\"width: 50%; text-align: center; border: none; vertical-align: middle;\"&gt;&lt;div style=\"display:flex; justify-content:center;\"&gt;&lt;img src=\"https://blueberry-assets.oneclick.es/M1_MyM_2c_10.svg\" width=\"200\"&gt;&lt;/img&gt;&lt;/div&gt;&lt;/td&gt;&lt;td style=\"width: 50%; text-align: center; border: none; vertical-align: middle;\"&gt;&lt;div style=\"display:flex; justify-content:center;\"&gt;&lt;img src=\"https://blueberry-assets.oneclick.es/M1_MyM_2c_9.svg\" width=\"200\"&gt;&lt;/img&gt;&lt;/div&gt;&lt;/td&gt;&lt;/tr&gt;&lt;tr&gt;&lt;td style=\"width: 50%; text-align: center; border: none; vertical-align: middle;\"&gt;ancho&lt;/td&gt;&lt;td style=\"width: 50%; text-align: center; border: none; vertical-align: middle;\"&gt;estrecho&lt;/td&gt;&lt;/tr&gt;&lt;/tbody&gt;&lt;/table&gt;","seed":{"parameters":[],"calculated":[{"name":"A1","label":"ancho","group":1,"incorrect":true},{"name":"A2","label":"estrecho","group":1},{"name":"A3","label":"ancho","group":2},{"name":"A4","label":"estrecho","group":2,"incorrect":true}],"uniques":true},"algorithm":{"name":"groupResponses","template":"Cloze with drop down"}}</t>
  </si>
  <si>
    <t>El río es {{group1}}. 
La carretera es {{group2}}.</t>
  </si>
  <si>
    <t xml:space="preserve">Imagen 1= "río ancho"=M1-MyM-2c-11
Imagen 2= "carretera estrecha"=M1-MyM-2c-12
</t>
  </si>
  <si>
    <t>A1="ancho"
A1= "estrecha"
{{group1}}={{A1}}*|{{A2}}
{{group2}}={{A1}}|{{A2}}*</t>
  </si>
  <si>
    <r>
      <rPr>
        <rFont val="Calibri"/>
        <color theme="1"/>
        <sz val="12.0"/>
      </rPr>
      <t xml:space="preserve">(Imagen de apoyo)
</t>
    </r>
    <r>
      <rPr>
        <rFont val="Calibri"/>
        <color theme="1"/>
        <sz val="12.0"/>
      </rPr>
      <t xml:space="preserve">
Tabla con dos imágenes y debajo de cada una colocar las leyendas: ancho y estrecho, según corresponda.
Imagen 1= río ancho- ancho.
Imagen 2=carretera estrecha- estrecha.
&lt;table style=\"width: 75%;\"&gt;&lt;tbody&gt;&lt;tr&gt;&lt;td style=\"width: 33.3333%; text-align: center; border: none; vertical-align: middle;\"&gt;&lt;div style=\"display:flex; justify-content:center;\"&gt;&lt;img src=\"http://drive.google.com/uc?export=view&amp;id=1jl4W9c0C8gJgBzRrCIXcHt2p0oI-L5yz\" width=\"100\"&gt;&lt;/img&gt;&lt;/div&gt;&lt;/td&gt;&lt;td style=\"width: 33.3333%; text-align: center; border: none; vertical-align: middle;\"&gt;&lt;div style=\"display:flex; justify-content:center;\"&gt;&lt;img src=\"http://drive.google.com/uc?export=view&amp;id=1MOUX6L8JfBrPC5q85MDVwQj3C2x6G6y9\" width=\"100\"&gt;&lt;/img&gt;&lt;/div&gt;&lt;/td&gt;&lt;/tr&gt;&lt;tr&gt;&lt;td style=\"width: 33.3333%; text-align: center; border: none; vertical-align: middle;\"&gt;ancho&lt;/td&gt;&lt;td style=\"width: 33.3333%; text-align: center; border: none; vertical-align: middle;\"&gt;estrecho&lt;/td&gt;&lt;/tr&gt;&lt;/tbody&gt;&lt;/table&gt;</t>
    </r>
  </si>
  <si>
    <t>{"id":"M1-MyM-2c-E-2","stimulus":"&lt;p&gt;Escoge la opción correcta.&lt;/p&gt;&lt;table style=\"width: 100%; background: none !important;\"&gt;&lt;tbody&gt;&lt;tr&gt;&lt;td style=\"width: 50%; text-align: center; border: none; vertical-align: middle; background: none !important;\"&gt;&lt;div style=\"display:flex; justify-content:center;\"&gt;&lt;img src=\"https://blueberry-assets.oneclick.es/M1_MyM_2c_11.svg\" width=\"300\"&gt;&lt;/img&gt;&lt;/div&gt;&lt;/td&gt;&lt;td style=\"width: 50%; text-align: center; border: none; vertical-align: middle; background: none !important;\"&gt;&lt;div style=\"display:flex; justify-content:center;\"&gt;&lt;img src=\"https://blueberry-assets.oneclick.es/M1_MyM_2c_12.svg\" width=\"300\"&gt;&lt;/img&gt;&lt;/div&gt;&lt;/td&gt;&lt;/tr&gt;&lt;/tbody&gt;&lt;/table&gt;","template":"&lt;p&gt;El río es {{response}}.&lt;/p&gt;&lt;p&gt;La carretera es {{response}}.&lt;/p&gt;","hint":"&lt;p&gt;Observa el tamaño del río y de la carretera.&lt;/p&gt;","feedback":"&lt;table style=\"width: 100%;\"&gt;&lt;tbody&gt;&lt;tr&gt;&lt;td style=\"width: 50%; text-align: center; border: none; vertical-align: middle;\"&gt;&lt;div style=\"display:flex; justify-content:center;\"&gt;&lt;img src=\"https://blueberry-assets.oneclick.es/M1_MyM_2c_11.svg\" width=\"300\"&gt;&lt;/img&gt;&lt;/div&gt;&lt;/td&gt;&lt;td style=\"width: 50%; text-align: center; border: none; vertical-align: middle;\"&gt;&lt;div style=\"display:flex; justify-content:center;\"&gt;&lt;img src=\"https://blueberry-assets.oneclick.es/M1_MyM_2c_12.svg\" width=\"300\"&gt;&lt;/img&gt;&lt;/div&gt;&lt;/td&gt;&lt;/tr&gt;&lt;tr&gt;&lt;td style=\"width: 50%; text-align: center; border: none; vertical-align: middle;\"&gt;ancho&lt;/td&gt;&lt;td style=\"width: 50%; text-align: center; border: none; vertical-align: middle;\"&gt;estrecho&lt;/td&gt;&lt;/tr&gt;&lt;/tbody&gt;&lt;/table&gt;","seed":{"parameters":[],"calculated":[{"name":"A1","label":"ancho","group":1},{"name":"A2","label":"estrecho","group":1,"incorrect":true},{"name":"A1","label":"ancha","group":2,"incorrect":true},{"name":"A2","label":"estrecha","group":2}],"uniques":true},"algorithm":{"name":"groupResponses","template":"Cloze with drop down"}}</t>
  </si>
  <si>
    <t>La cama con edredón rojo es {{group1}}. 
La cama con edredrón a cuadros es {{group2}}.</t>
  </si>
  <si>
    <t xml:space="preserve">Imagen 1= "Cama con edredón rojo"=M1-G-6a-1-13
Imagen 2= "Cama con edredón a cuadros"=M1-G-6a-14
</t>
  </si>
  <si>
    <t>A1= "estrecha"
A2= "ancha"
{{group1}}={{A1}}*|{{A2}}
{{group2}}={{A1}}|{{A2}}*</t>
  </si>
  <si>
    <r>
      <rPr>
        <rFont val="Calibri"/>
        <color theme="1"/>
        <sz val="12.0"/>
      </rPr>
      <t xml:space="preserve">(Imagen de apoyo)
</t>
    </r>
    <r>
      <rPr>
        <rFont val="Calibri"/>
        <color theme="1"/>
        <sz val="12.0"/>
      </rPr>
      <t>Tabla con dos imágenes y debajo de cada una colocar las leyendas: ancho y estrecho, según corresponda.
Imagen 1= Cama con edrenón rojo  - Estrecha.
Imagen 2= Cama con edredón a cuadros - Ancha.
&lt;table style=\"width: 75%;\"&gt;&lt;tbody&gt;&lt;tr&gt;&lt;td style=\"width: 33.3333%; text-align: center; border: none; vertical-align: middle;\"&gt;&lt;div style=\"display:flex; justify-content:center;\"&gt;&lt;img src=\"http://drive.google.com/uc?export=view&amp;id=1jl4W9c0C8gJgBzRrCIXcHt2p0oI-L5yz\" width=\"100\"&gt;&lt;/img&gt;&lt;/div&gt;&lt;/td&gt;&lt;td style=\"width: 33.3333%; text-align: center; border: none; vertical-align: middle;\"&gt;&lt;div style=\"display:flex; justify-content:center;\"&gt;&lt;img src=\"http://drive.google.com/uc?export=view&amp;id=1MOUX6L8JfBrPC5q85MDVwQj3C2x6G6y9\" width=\"100\"&gt;&lt;/img&gt;&lt;/div&gt;&lt;/td&gt;&lt;/tr&gt;&lt;tr&gt;&lt;td style=\"width: 33.3333%; text-align: center; border: none; vertical-align: middle;\"&gt;ancho&lt;/td&gt;&lt;td style=\"width: 33.3333%; text-align: center; border: none; vertical-align: middle;\"&gt;estrecho&lt;/td&gt;&lt;/tr&gt;&lt;/tbody&gt;&lt;/table&gt;</t>
    </r>
  </si>
  <si>
    <t>{"id":"M1-MyM-2c-E-3","stimulus":"&lt;p&gt;Escoge la opción correcta.&lt;/p&gt;&lt;div style=\"display:flex; justify-content:center;\"&gt;&lt;img src=\"https://blueberry-assets.oneclick.es/M1_G_6a_1_13.svg\" width=\"280\"&gt;&lt;img src=\"https://blueberry-assets.oneclick.es/M1_G_6a_14.svg\" width=\"280\"&gt;&lt;/img&gt;&lt;/div&gt;","template":"&lt;p&gt;La cama con edredón rojo es {{response}}.&lt;/p&gt;&lt;p&gt;La cama con edredrón a cuadros es {{response}}.&lt;/p&gt;","hint":"&lt;p&gt;Observa el tamaño de cada cama.&lt;/p&gt;","feedback":"&lt;table style=\"width: 100%;\"&gt;&lt;tbody&gt;&lt;tr&gt;&lt;td style=\"width: 50%; text-align: center; border: none; vertical-align: middle;\"&gt;&lt;div style=\"display:flex; justify-content:center;\"&gt;&lt;img src=\"https://blueberry-assets.oneclick.es/M1_G_6a_14.svg\" width=\"200\"&gt;&lt;/img&gt;&lt;/div&gt;&lt;/td&gt;&lt;td style=\"width: 50%; text-align: center; border: none; vertical-align: middle;\"&gt;&lt;div style=\"display:flex; justify-content:center;\"&gt;&lt;img src=\"https://blueberry-assets.oneclick.es/M1_G_6a_1_13.svg\" width=\"200\"&gt;&lt;/img&gt;&lt;/div&gt;&lt;/td&gt;&lt;/tr&gt;&lt;tr&gt;&lt;td style=\"width: 50%; text-align: center; border: none; vertical-align: middle;\"&gt;ancho&lt;/td&gt;&lt;td style=\"width: 50%; text-align: center; border: none; vertical-align: middle;\"&gt;estrecho&lt;/td&gt;&lt;/tr&gt;&lt;/tbody&gt;&lt;/table&gt;","seed":{"parameters":[],"calculated":[{"name":"A1","label":"ancha","group":1,"incorrect":true},{"name":"A2","label":"estrecha","group":1},{"name":"A1","label":"ancha","group":2},{"name":"A2","label":"estrecha","group":2,"incorrect":true}],"uniques":true},"algorithm":{"name":"groupResponses","template":"Cloze with drop down"}}</t>
  </si>
  <si>
    <t>M1-MyM-3a</t>
  </si>
  <si>
    <t>Realiza mediciones con el palmo, el pie y el paso</t>
  </si>
  <si>
    <t>¿Cuántos palmos mide la mesa?
Imagen M1-MyM-3a-1
{{A1}} *
{{A2}}
{{A3}}</t>
  </si>
  <si>
    <t>Q1= 4
Q2= List= 6,7, 8
Q3= List= 1, 2, 3</t>
  </si>
  <si>
    <t>A1= {{Q1}}
A2= {{Q2}}
A3= {{Q3}}</t>
  </si>
  <si>
    <t>&lt;p&gt;Imagen M1-MyM-3a-2&lt;/p&gt;</t>
  </si>
  <si>
    <t>{"id":"M1-MyM-3a-I-1","stimulus":"&lt;p&gt;¿Cuántos palmos mide la mesa?&lt;/p&gt;&lt;div style=\"display:flex; justify-content:center;\"&gt;&lt;img src=\"https://blueberry-assets.oneclick.es/M1_MyM_3a_1.svg\" width=\"280\"&gt;&lt;/div&gt;","hint":"&lt;div style=\"display:flex; justify-content:center;\"&gt;&lt;img src=\"https://blueberry-assets.oneclick.es/M1_MyM_3a_2.svg\" width=\"150\"&gt;&lt;/div&gt;","feedback":"&lt;div style=\"display:flex; justify-content:center;\"&gt;&lt;img src=\"https://blueberry-assets.oneclick.es/M1_MyM_3a_2.svg\" width=\"150\"&gt;&lt;/div&gt;","seed":{"parameters":[{"name":"Q2","list":["6","7","8"]},{"name":"Q3","list":["1","2","3"]}],"calculated":[{"name":"A1","label":"4"},{"name":"A2","label":"{{Q2}}","incorrect":true},{"name":"A3","label":"{{Q3}}","incorrect":true}],"uniques":true},"algorithm":{"name":"trueFalse","template":"Multiple choice – standard","params":{"countCorrect":1,"countIncorrect":2,"showCheckIcon":false,"columns":3}}}</t>
  </si>
  <si>
    <t>Selecciona cuántos pies mide la rayuela. 
{{A1}} *
{{A2}}
{{A3}}</t>
  </si>
  <si>
    <t>Q1= 8
Q2= List= 4, 5, 7
Q3= = List= 6, 9</t>
  </si>
  <si>
    <t>&lt;p&gt;Imagen M1-MyM-3a-6&lt;/p&gt;</t>
  </si>
  <si>
    <t>{"id":"M1-MyM-3a-I-2","stimulus":"&lt;p&gt;Selecciona cuántos pies mide la rayuela.&lt;/p&gt;&lt;div style=\"display:flex; justify-content:center;\"&gt;&lt;img src=\"https://blueberry-assets.oneclick.es/M1_MyM_3a_3.svg\" width=\"350\"&gt;&lt;/div&gt;","hint":"&lt;div style=\"display:flex; justify-content:center;\"&gt;&lt;img src=\"https://blueberry-assets.oneclick.es/M1_MyM_3a_4.svg\" width=\"150\"&gt;&lt;/div&gt;","feedback":"&lt;div style=\"display:flex; justify-content:center;\"&gt;&lt;img src=\"https://blueberry-assets.oneclick.es/M1_MyM_3a_4.svg\" width=\"150\"&gt;&lt;/div&gt;","seed":{"parameters":[{"name":"Q2","list":["4","5","7"]},{"name":"Q3","list":["6","9"]}],"calculated":[{"name":"A1","label":"8"},{"name":"A2","label":"{{Q2}}","incorrect":true},{"name":"A3","label":"{{Q3}}","incorrect":true}],"uniques":true},"algorithm":{"name":"trueFalse","template":"Multiple choice – standard","params":{"countCorrect":1,"countIncorrect":2,"showCheckIcon":false,"columns":3}}}</t>
  </si>
  <si>
    <t>¿Cuántos pasos mide el sofá? 
{{A1}} *
{{A2}}
{{A3}}</t>
  </si>
  <si>
    <t>Q1= 6
Q2= List= 3, 4, 7
Q3= = List= 5, 8</t>
  </si>
  <si>
    <t>&lt;p&gt;Imagen M1-MyM-3a-4&lt;/p&gt;</t>
  </si>
  <si>
    <t>{"id":"M1-MyM-3a-I-3","stimulus":"&lt;p&gt;¿Cuántos pasos mide el sofá?&lt;/p&gt;&lt;div style=\"display:flex; justify-content:center;\"&gt;&lt;img src=\"https://blueberry-assets.oneclick.es/M1_MyM_3a_5.svg\" width=\"350\"&gt;&lt;/div&gt;","hint":"&lt;div style=\"display:flex; justify-content:center;\"&gt;&lt;img src=\"https://blueberry-assets.oneclick.es/M1_MyM_3a_6.svg\" width=\"150\"&gt;&lt;/div&gt;","feedback":"&lt;div style=\"display:flex; justify-content:center;\"&gt;&lt;img src=\"https://blueberry-assets.oneclick.es/M1_MyM_3a_6.svg\" width=\"150\"&gt;&lt;/div&gt;","seed":{"parameters":[{"name":"Q2","list":["3","4","7"]},{"name":"Q3","list":["5","8"]}],"calculated":[{"name":"A1","label":"6"},{"name":"A2","label":"{{Q2}}","incorrect":true},{"name":"A3","label":"{{Q3}}","incorrect":true}],"uniques":true},"algorithm":{"name":"trueFalse","template":"Multiple choice – standard","params":{"countCorrect":1,"countIncorrect":2,"showCheckIcon":false,"columns":3}}}</t>
  </si>
  <si>
    <t>Utilizando el palmo como medida, ¿cuánto mide la pizarra?
(Imagen M1-MyM-3a-7)</t>
  </si>
  <si>
    <t>La pizarra mide {{A1}} palmos.</t>
  </si>
  <si>
    <t>A1= 9</t>
  </si>
  <si>
    <t>{"id":"M1-MyM-3a-E-1","stimulus":"&lt;p&gt;Utilizando el palmo como medida, ¿cuánto mide la pizarra?&lt;/p&gt;&lt;div style=\"display:flex; justify-content:center;\"&gt;&lt;img src=\"https://blueberry-assets.oneclick.es/M1_MyM_3a_7.svg\" width=\"300\"&gt;&lt;/img&gt;&lt;/div&gt;","feedback":"&lt;div style=\"display:flex; justify-content:center;\"&gt;&lt;img src=\"https://blueberry-assets.oneclick.es/M1_MyM_3a_2.svg\" width=\"150\"&gt;&lt;/img&gt;&lt;/div&gt;","hint":"&lt;div style=\"display:flex; justify-content:center;\"&gt;&lt;img src=\"https://blueberry-assets.oneclick.es/M1_MyM_3a_2.svg\" width=\"150\"&gt;&lt;/img&gt;&lt;/div&gt;","template":"&lt;p&gt;La pizarra mide {{response}} palmos.&lt;/p&gt;","seed":{"parameters":[],"calculated":[{"name":"A1","label":"{{function}}","function":"9"}],"uniques":false},"algorithm":{"name":"calculateOperation","params":{"method":"equivLiteral","keyboard":"NUMERICAL"}}}</t>
  </si>
  <si>
    <t>¿Cuántos pasos hay que dar para medir la alfombra?
Imagen M1-MyM-3a-8</t>
  </si>
  <si>
    <t>Hay que dar {{A1}} pasos.</t>
  </si>
  <si>
    <t>A1= 5</t>
  </si>
  <si>
    <t>{"id":"M1-MyM-3a-E-2","stimulus":"&lt;p&gt;¿Cuántos pasos hay que dar para medir la alfombra?&lt;/p&gt;&lt;div style=\"display:flex; justify-content:center;\"&gt;&lt;img src=\"https://blueberry-assets.oneclick.es/M1_MyM_3a_8.svg\" width=\"300\"&gt;&lt;/img&gt;&lt;/div&gt;","template":"&lt;p&gt;Hay que dar {{response}} pasos.&lt;/p&gt;","hint":"&lt;div style=\"display:flex; justify-content:center;\"&gt;&lt;img src=\"https://blueberry-assets.oneclick.es/M1_MyM_3a_6.svg\" width=\"150\"&gt;&lt;/img&gt;&lt;/div&gt;","feedback":"&lt;div style=\"display:flex; justify-content:center;\"&gt;&lt;img src=\"https://blueberry-assets.oneclick.es/M1_MyM_3a_6.svg\" width=\"150\"&gt;&lt;/img&gt;&lt;/div&gt;","seed":{"parameters":[],"calculated":[{"name":"A1","label":"{{function}}","function":"5"}],"uniques":false},"algorithm":{"name":"calculateOperation","params":{"method":"equivLiteral","keyboard":"NUMERICAL"}}}</t>
  </si>
  <si>
    <t>¿Cuántos pies son necesarios para medir el tobogán?
Imagen M1-MyM-3a-9</t>
  </si>
  <si>
    <t>El tobogán mide {{A1}} pies.</t>
  </si>
  <si>
    <t>A1= 7</t>
  </si>
  <si>
    <t>{"id":"M1-MyM-3a-E-3","stimulus":"&lt;p&gt;¿Cuántos pies son necesarios para medir el tobogán?&lt;/p&gt;&lt;div style=\"display:flex; justify-content:center;\"&gt;&lt;img src=\"https://blueberry-assets.oneclick.es/M1_MyM_3a_9.svg\" width=\"300\"&gt;&lt;/img&gt;&lt;/div&gt;","template":"&lt;p&gt;El tobogán mide {{response}} pies.&lt;/p&gt;","hint":"&lt;div style=\"display:flex; justify-content:center;\"&gt;&lt;img src=\"https://blueberry-assets.oneclick.es/M1_MyM_3a_4.svg\" width=\"150\"&gt;&lt;/img&gt;&lt;/div&gt;","feedback":"&lt;div style=\"display:flex; justify-content:center;\"&gt;&lt;img src=\"https://blueberry-assets.oneclick.es/M1_MyM_3a_4.svg\" width=\"150\"&gt;&lt;/img&gt;&lt;/div&gt;","seed":{"parameters":[],"calculated":[{"name":"A1","label":"{{function}}","function":"7"}],"uniques":false},"algorithm":{"name":"calculateOperation","params":{"method":"equivLiteral","keyboard":"NUMERICAL"}}}</t>
  </si>
  <si>
    <t>M1-MyM-4a</t>
  </si>
  <si>
    <t>Compara y ordena objetos según su longitud</t>
  </si>
  <si>
    <t>Señala el objeto más largo.
Imagen 1 *
Imagen 2
Imagen 3</t>
  </si>
  <si>
    <t xml:space="preserve">Imagen 1= "Soga verde, larga"=M1-MyM-4-1
Imagen 2= "Soga roja, corta"=M1-MyM-4a-2
Imagen 3= "Soga azúl, más corta que la anterior"=M1-MyM-4a-3
</t>
  </si>
  <si>
    <t>&lt;p&gt;Observa el tamaño de cada cuerda.&lt;/p&gt;</t>
  </si>
  <si>
    <t>(Imagen de apoyo)
Tabla con dos sogas de distintos tamaños. Debajo del más larga colocar: "Largo"; debajo de la corta colocar: "Corto"
&lt;table style=\"width: 75%;\"&gt;&lt;tbody&gt;&lt;tr&gt;&lt;td style=\"width: 33.3333%; text-align: center; border: none; vertical-align: middle;\"&gt;&lt;div style=\"display:flex; justify-content:center;\"&gt;&lt;img src=\"http://drive.google.com/uc?export=view&amp;id=1jl4W9c0C8gJgBzRrCIXcHt2p0oI-L5yz\" width=\"100\"&gt;&lt;/img&gt;&lt;/div&gt;&lt;/td&gt;&lt;td style=\"width: 33.3333%; text-align: center; border: none; vertical-align: middle;\"&gt;&lt;div style=\"display:flex; justify-content:center;\"&gt;&lt;img src=\"http://drive.google.com/uc?export=view&amp;id=1MOUX6L8JfBrPC5q85MDVwQj3C2x6G6y9\" width=\"100\"&gt;&lt;/img&gt;&lt;/div&gt;&lt;/td&gt;&lt;/tr&gt;&lt;tr&gt;&lt;td style=\"width: 33.3333%; text-align: center; border: none; vertical-align: middle;\"&gt;largo&lt;/td&gt;&lt;td style=\"width: 33.3333%; text-align: center; border: none; vertical-align: middle;\"&gt;corto&lt;/td&gt;&lt;/tr&gt;&lt;/tbody&gt;&lt;/table&gt;</t>
  </si>
  <si>
    <t>{"id":"M1-MyM-4a-I-1","stimulus":"&lt;p&gt;Selecciona el objeto más largo.&lt;/p&gt;","hint":"&lt;p&gt;Observa el tamaño de cada cuerda.&lt;/p&gt;","feedback":"&lt;table style=\"width: 100%;\"&gt;&lt;tbody&gt;&lt;tr&gt;&lt;td style=\"width: 50%; text-align: center; border: none; vertical-align: middle;\"&gt;&lt;div style=\"display:flex; justify-content:center;\"&gt;&lt;img src=\"https://blueberry-assets.oneclick.es/M1_MyM_4a_1.svg\" width=\"200\"&gt;&lt;/img&gt;&lt;/div&gt;&lt;/td&gt;&lt;td style=\"width: 50%; text-align: center; border: none; vertical-align: middle;\"&gt;&lt;div style=\"display:flex; justify-content:center;\"&gt;&lt;img src=\"https://blueberry-assets.oneclick.es/M1_MyM_4a_3.svg\" width=\"200\"&gt;&lt;/img&gt;&lt;/div&gt;&lt;/td&gt;&lt;/tr&gt;&lt;tr&gt;&lt;td style=\"width: 50%; text-align: center; border: none; vertical-align: middle;\"&gt;largo&lt;/td&gt;&lt;td style=\"width: 50%; text-align: center; border: none; vertical-align: middle;\"&gt;corto&lt;/td&gt;&lt;/tr&gt;&lt;/tbody&gt;&lt;/table&gt;","seed":{"parameters":[],"calculated":[{"name":"A1","label":"&lt;div style=\"display:flex; justify-content:center;\"&gt;&lt;img src=\"https://blueberry-assets.oneclick.es/M1_MyM_4a_1.svg\" width=\"250\"&gt;&lt;/div&gt;"},{"name":"A2","label":"&lt;div style=\"display:flex; justify-content:center;\"&gt;&lt;img src=\"https://blueberry-assets.oneclick.es/M1_MyM_4a_2.svg\" width=\"250\"&gt;&lt;/div&gt;","incorrect":true},{"name":"A3","label":"&lt;div style=\"display:flex; justify-content:center;\"&gt;&lt;img src=\"https://blueberry-assets.oneclick.es/M1_MyM_4a_3.svg\" width=\"250\"&gt;&lt;/div&gt;","incorrect":true}],"uniques":true},"algorithm":{"name":"trueFalse","template":"Multiple choice – standard","params":{"countCorrect":1,"countIncorrect":2,"showCheckIcon":false,"columns":3}}}</t>
  </si>
  <si>
    <t>Arrastra la opción correcta.</t>
  </si>
  <si>
    <t>&lt;p&gt;El pino es {{A1}}.&lt;/p&gt;
&lt;p&gt;La fuente es {{A2}}.&lt;/p&gt;</t>
  </si>
  <si>
    <t>Imagen 1= "Pino"=M1-G-4a-9
Imagen 2= "Fuente"=M1-MyM-4-4</t>
  </si>
  <si>
    <t>A1= alto
A2= bajo</t>
  </si>
  <si>
    <t>&lt;p&gt;Observa el tamaño de cada elemento.&lt;/p&gt;</t>
  </si>
  <si>
    <t>&lt;p&gt;El elemento de menor tamaño es el más bajo.&lt;/p&gt;</t>
  </si>
  <si>
    <t>{"id":"M1-MyM-4a-E-1","stimulus":"&lt;p&gt;Arrastra la opción correcta.&lt;/p&gt;&lt;table style=\"width: 100%;\"&gt;&lt;div style=\"display:flex; justify-content:center;\"&gt;&lt;img src=\"https://blueberry-assets.oneclick.es/M1_MyM_2c_8.svg\" width=\"275\"&gt;&lt;/img&gt;&lt;img src=\"https://blueberry-assets.oneclick.es/M1_MyM_4_4.svg\" width=\"215\"&gt;&lt;/img&gt;&lt;/div&gt;","template":"&lt;p&gt;El pino es {{response}}.&lt;/p&gt;&lt;p&gt;La fuente es {{response}}.&lt;/p&gt;","hint":"&lt;p&gt;Observa el tamaño de cada elemento.&lt;/p&gt;","feedback":"&lt;table style=\"width: 100%;\"&gt;&lt;tbody&gt;&lt;tr&gt;&lt;td style=\"width: 50%; text-align: center; border: none; vertical-align: bottom;\"&gt;&lt;div style=\"display:flex; justify-content:center;\"&gt;&lt;img src=\"https://blueberry-assets.oneclick.es/M1_MyM_2c_8.svg\" width=\"250\"&gt;&lt;/img&gt;&lt;/div&gt;&lt;/td&gt;&lt;td style=\"width: 50%; text-align: center; border: none; vertical-align: bottom;\"&gt;&lt;div style=\"display:flex; justify-content:center;\"&gt;&lt;img src=\"https://blueberry-assets.oneclick.es/M1_MyM_4_4.svg\" width=\"200\"&gt;&lt;/img&gt;&lt;/div&gt;&lt;/td&gt;&lt;/tr&gt;&lt;tr&gt;&lt;td style=\"width: 50%; text-align: center; border: none; vertical-align: bottom;\"&gt;alto&lt;/td&gt;&lt;td style=\"width: 50%; text-align: center; border: none; vertical-align: bottom;\"&gt;bajo&lt;/td&gt;&lt;/tr&gt;&lt;/tbody&gt;&lt;/table&gt;","seed":{"parameters":[],"calculated":[{"name":"A1","label":"alto"},{"name":"A2","label":"baja"}],"uniques":true},"algorithm":{"name":"calculateOperation","template":"Cloze with drag &amp; drop","params":{"keyboard":"NUMERICAL"}}}</t>
  </si>
  <si>
    <t>M1-MyM-15a</t>
  </si>
  <si>
    <t>Mide objetos usando como unidad el cm y m</t>
  </si>
  <si>
    <t>&lt;p&gt;¿Cuánto mide este lápiz? Elige la opción correcta.&lt;/p&gt;
$$IMG=M1_MyM_15a_1</t>
  </si>
  <si>
    <t>Q1 = list= 10, 11, 13, 14, 15
Q2 = list= 10, 11, 13, 14, 15</t>
  </si>
  <si>
    <t>A1=12 cm#*
A2={{Q1}} cm#
A3={{Q2}} cm#</t>
  </si>
  <si>
    <t>&lt;p&gt;Observa los números de la regla.&lt;/p&gt;</t>
  </si>
  <si>
    <t>&lt;p&gt;Para medir una longitud hay que fijar en los números de la regla.&lt;/p&gt;</t>
  </si>
  <si>
    <t>{
    "id": "M1-MyM-15a-I-1",
    "stimulus": "&lt;p&gt;¿Cuánto mide este lápiz? Elige la opción correcta.&lt;/p&gt;&lt;div style=\"display:flex; justify-content:center;\"&gt;&lt;img src=\"https://blueberry-assets.oneclick.es/M1_MyM_15a_1.svg\" width=\"500\"&gt;&lt;/img&gt;&lt;/div&gt;",
    "hint": "&lt;p&gt;Observa los números de la regla.&lt;/p&gt;",
    "feedback": "&lt;p&gt;Para medir una longitud hay que fijarse en los números de la regla.&lt;/p&gt;",
    "seed": {
        "parameters": [
            {
                "name": "Q1",
                "label": null,
                "list": [
                    10,
                    11,
                    13,
                    14,
                    15
                ]
            },
            {
                "name": "Q2",
                "label": null,
                "list": [
                    10,
                    11,
                    13,
                    14,
                    15
                ]
            }
        ],
        "calculated": [
            {
                "name": "A1",
                "label": "12 cm"
            },
            {
                "name": "A2",
                "label": "{{Q1}} cm",
                "incorrect": true
            },
            {
                "name": "A3",
                "label": "{{Q2}} cm",
                "incorrect": true
            }
        ],
        "uniques": true
    },
    "algorithm": {
        "name": "trueFalse",
        "template": "Multiple choice – standard",
        "params": {
            "countCorrect": 1,
            "countIncorrect": 2,
            "showCheckIcon": false,
            "columns": 3
        }
    }
}</t>
  </si>
  <si>
    <t>&lt;p&gt;¿Cuánto mide este coche de juguete? Elige la opción correcta.&lt;/p&gt;
$$IMG=M1_MyM_15a_2</t>
  </si>
  <si>
    <t>Q1 = list= 4, 5, 6, 8, 9, 10
Q2 = list= 4, 5, 6, 8, 9, 10</t>
  </si>
  <si>
    <t>A1=7 cm#*
A2={{Q1}} cm#
A3={{Q2}} cm#</t>
  </si>
  <si>
    <t>{
    "id": "M1-MyM-15a-I-2",
    "stimulus": "&lt;p&gt;¿Cuánto mide este coche de juguete? Elige la opción correcta.&lt;/p&gt;&lt;div style=\"display:flex; justify-content:center;\"&gt;&lt;img src=\"https://blueberry-assets.oneclick.es/M1_MyM_15a_2.svg\" width=\"500\"&gt;&lt;/img&gt;&lt;/div&gt;",
    "hint": "&lt;p&gt;Observa los números de la regla.&lt;/p&gt;",
    "feedback": "&lt;p&gt;Para medir una longitud hay que fijar en los números de la regla.&lt;/p&gt;",
    "seed": {
        "parameters": [
            {
                "name": "Q1",
                "label": null,
                "list": [
                    4,
                    5,
                    6,
                    8,
                    9,
                    10
                ]
            },
            {
                "name": "Q2",
                "label": null,
                "list": [
                    4,
                    5,
                    6,
                    8,
                    9,
                    10
                ]
            }
        ],
        "calculated": [
            {
                "name": "A1",
                "label": "7 cm"
            },
            {
                "name": "A2",
                "label": "{{Q1}} cm",
                "incorrect": true
            },
            {
                "name": "A3",
                "label": "{{Q2}} cm",
                "incorrect": true
            }
        ],
        "uniques": true
    },
    "algorithm": {
        "name": "trueFalse",
        "template": "Multiple choice – standard",
        "params": {
            "countCorrect": 1,
            "countIncorrect": 2,
            "showCheckIcon": false,
            "columns": 3
        }
    }
}</t>
  </si>
  <si>
    <t>&lt;p&gt;¿Cuánto mide este libro? Elige la opción correcta.&lt;/p&gt;
$$IMG=M1_MyM_15a_3</t>
  </si>
  <si>
    <t>Q1 = list= 15, 16, 17, 19, 20, 21
Q2 = list= 15, 16, 17, 19, 20, 21</t>
  </si>
  <si>
    <t>A1=18 cm#*
A2={{Q1}} cm#
A3={{Q2}} cm#</t>
  </si>
  <si>
    <t>{
    "id": "M1-MyM-15a-I-3",
    "stimulus": "&lt;p&gt;¿Cuánto mide este libro? Elige la opción correcta.&lt;/p&gt;&lt;div style=\"display:flex; justify-content:center;\"&gt;&lt;img src=\"https://blueberry-assets.oneclick.es/M1_MyM_15a_3.svg\" width=\"500\"&gt;&lt;/img&gt;&lt;/div&gt;",
    "hint": "&lt;p&gt;Observa los números de la regla.&lt;/p&gt;",
    "feedback": "&lt;p&gt;Para medir una longitud hay que fijar en los números de la regla.&lt;/p&gt;",
    "seed": {
        "parameters": [
            {
                "name": "Q1",
                "label": null,
                "list": [
                    15,
                    16,
                    17,
                    19,
                    20,
                    21
                ]
            },
            {
                "name": "Q2",
                "label": null,
                "list": [
                    15,
                    16,
                    17,
                    19,
                    20,
                    21
                ]
            }
        ],
        "calculated": [
            {
                "name": "A1",
                "label": "18 cm"
            },
            {
                "name": "A2",
                "label": "{{Q1}} cm",
                "incorrect": true
            },
            {
                "name": "A3",
                "label": "{{Q2}} cm",
                "incorrect": true
            }
        ],
        "uniques": true
    },
    "algorithm": {
        "name": "trueFalse",
        "template": "Multiple choice – standard",
        "params": {
            "countCorrect": 1,
            "countIncorrect": 2,
            "showCheckIcon": false,
            "columns": 3
        }
    }
}</t>
  </si>
  <si>
    <t>&lt;p&gt;Elige la opción correcta.&lt;/p&gt;
$$IMG=M1_MyM_15a_4</t>
  </si>
  <si>
    <t>&lt;p&gt;La llave mide {{response}} cm.&lt;/p&gt;</t>
  </si>
  <si>
    <t>Q1 = list= 2, 3, 4, 6, 7, 8
Q2 = list= 2, 3, 4, 6, 7, 8</t>
  </si>
  <si>
    <t>group1=
A1=5*
A2={{Q1}}
A3={{Q2}}</t>
  </si>
  <si>
    <t>{
    "id": "M1-MyM-15a-E-1",
    "stimulus": "&lt;p&gt;Elige la opción correcta.&lt;/p&gt;&lt;div style=\"display:flex; justify-content:center;\"&gt;&lt;img src=\"https://blueberry-assets.oneclick.es/M1_MyM_15a_4.svg\" width=\"500\"&gt;&lt;/img&gt;&lt;/div&gt;",
    "template": "&lt;p&gt;La llave mide {{response}} cm.&lt;/p&gt;",
    "hint": "&lt;p&gt;Observa los números de la regla.&lt;/p&gt;",
    "feedback": "&lt;p&gt;Para medir una longitud hay que fijar en los números de la regla.&lt;/p&gt;",
    "seed": {
        "parameters": [
            {
                "name": "Q1",
                "label": null,
                "list": [
                    2,
                    3,
                    4,
                    6,
                    7,
                    8
                ]
            },
            {
                "name": "Q2",
                "label": null,
                "list": [
                    2,
                    3,
                    4,
                    6,
                    7,
                    8
                ]
            }
        ],
        "calculated": [
            {
                "name": "A1",
                "label": "{{function}}",
                "function": "5",
                "group": 1
            },
            {
                "name": "A2",
                "label": "{{function}}",
                "function": "{{Q1}}",
                "incorrect": true,
                "group": 1
            },
            {
                "name": "A3",
                "label": "{{function}}",
                "function": "{{Q2}}",
                "incorrect": true,
                "group": 1
            }
        ],
        "uniques": true
    },
    "algorithm": {
        "name": "groupResponses",
        "template": "Cloze with drop down"
    }
}</t>
  </si>
  <si>
    <t>&lt;p&gt;Elige la opción correcta.&lt;/p&gt;
$$IMG=M1_MyM_15a_5</t>
  </si>
  <si>
    <t>&lt;p&gt;El pez mide {{response}} cm.&lt;/p&gt;</t>
  </si>
  <si>
    <t>Q1 = list= 6, 7, 8, 10, 11, 12
Q2 = list= 6, 7, 8, 10, 11, 12</t>
  </si>
  <si>
    <t>group1=
A1=9*
A2={{Q1}}
A3={{Q2}}</t>
  </si>
  <si>
    <t>{
    "id": "M1-MyM-15a-E-2",
    "stimulus": "&lt;p&gt;Elige la opción correcta.&lt;/p&gt;&lt;div style=\"display:flex; justify-content:center;\"&gt;&lt;img src=\"https://blueberry-assets.oneclick.es/M1_MyM_15a_5.svg\" width=\"500\"&gt;&lt;/img&gt;&lt;/div&gt;",
    "template": "&lt;p&gt;El pez mide {{response}} cm.&lt;/p&gt;",
    "hint": "&lt;p&gt;Observa los números de la regla.&lt;/p&gt;",
    "feedback": "&lt;p&gt;Para medir una longitud hay que fijar en los números de la regla.&lt;/p&gt;",
    "seed": {
        "parameters": [
            {
                "name": "Q1",
                "label": null,
                "list": [
                    6,
                    7,
                    8,
                    10,
                    11,
                    12
                ]
            },
            {
                "name": "Q2",
                "label": null,
                "list": [
                    6,
                    7,
                    8,
                    10,
                    11,
                    12
                ]
            }
        ],
        "calculated": [
            {
                "name": "A1",
                "label": "{{function}}",
                "function": "9",
                "group": 1
            },
            {
                "name": "A2",
                "label": "{{function}}",
                "function": "{{Q1}}",
                "incorrect": true,
                "group": 1
            },
            {
                "name": "A3",
                "label": "{{function}}",
                "function": "{{Q2}}",
                "incorrect": true,
                "group": 1
            }
        ],
        "uniques": true
    },
    "algorithm": {
        "name": "groupResponses",
        "template": "Cloze with drop down"
    }
}</t>
  </si>
  <si>
    <t>&lt;p&gt;Elige la opción correcta.&lt;/p&gt;
$$IMG=M1_MyM_15a_6</t>
  </si>
  <si>
    <t>&lt;p&gt;El destornillador mide {{response}} cm.&lt;/p&gt;</t>
  </si>
  <si>
    <t>Q1 = list= 5, 6, 7, 9, 10, 11
Q2 = list= 5, 6, 7, 9, 10, 11</t>
  </si>
  <si>
    <t>group1=
A1=8*
A2={{Q1}}
A3={{Q2}}</t>
  </si>
  <si>
    <t>{
    "id": "M1-MyM-15a-E-3",
    "stimulus": "&lt;p&gt;Elige la opción correcta.&lt;/p&gt;&lt;div style=\"display:flex; justify-content:center;\"&gt;&lt;img src=\"https://blueberry-assets.oneclick.es/M1_MyM_15a_6.svg\" width=\"500\"&gt;&lt;/img&gt;&lt;/div&gt;",
    "template": "&lt;p&gt;El destornillador mide {{response}} cm.&lt;/p&gt;",
    "hint": "&lt;p&gt;Observa los números de la regla.&lt;/p&gt;",
    "feedback": "&lt;p&gt;Para medir una longitud hay que fijar en los números de la regla.&lt;/p&gt;",
    "seed": {
        "parameters": [
            {
                "name": "Q1",
                "label": null,
                "list": [
                    5,
                    6,
                    7,
                    9,
                    10,
                    11
                ]
            },
            {
                "name": "Q2",
                "label": null,
                "list": [
                    5,
                    6,
                    7,
                    9,
                    10,
                    11
                ]
            }
        ],
        "calculated": [
            {
                "name": "A1",
                "label": "{{function}}",
                "function": "8",
                "group": 1
            },
            {
                "name": "A2",
                "label": "{{function}}",
                "function": "{{Q1}}",
                "incorrect": true,
                "group": 1
            },
            {
                "name": "A3",
                "label": "{{function}}",
                "function": "{{Q2}}",
                "incorrect": true,
                "group": 1
            }
        ],
        "uniques": true
    },
    "algorithm": {
        "name": "groupResponses",
        "template": "Cloze with drop down"
    }
}</t>
  </si>
  <si>
    <t>M1-MyM-16a</t>
  </si>
  <si>
    <t>Mide objetos usando como unidad la pulgada y el pie</t>
  </si>
  <si>
    <t>&lt;p&gt;¿Cuánto mide esta cuchara? Elige la opción correcta.&lt;/p&gt;
$$IMG=M1_MyM_16a_1</t>
  </si>
  <si>
    <t>Q2=list=2, 3, 4, 6, 7, 8
Q3=list=2, 3, 4, 6, 7, 8</t>
  </si>
  <si>
    <t>A1=5 pulgadas#*
A2={{Q2}} pulgadas#
A3={{Q3}} pulgadas#</t>
  </si>
  <si>
    <t>{
    "id": "M1-MyM-16a-I-1",
    "stimulus": "&lt;p&gt;¿Cuánto mide esta cuchara? Elige la opción correcta.&lt;/p&gt;&lt;div style=\"display:flex; justify-content:center;\"&gt;&lt;img src=\"https://blueberry-assets.oneclick.es/M1_MyM_16a_1.svg\" width=\"500\"&gt;&lt;/img&gt;&lt;/div&gt;",
    "hint": "&lt;p&gt;Observa los números de la regla.&lt;/p&gt;",
    "feedback": "&lt;p&gt;Para medir una longitud hay que fijar en los números de la regla.&lt;/p&gt;",
    "seed": {
        "parameters": [
            {
                "name": "Q2",
                "label": null,
                "list": [
                    2,
                    3,
                    4,
                    6,
                    7,
                    8
                ]
            },
            {
                "name": "Q3",
                "label": null,
                "list": [
                    2,
                    3,
                    4,
                    6,
                    7,
                    8
                ]
            }
        ],
        "calculated": [
            {
                "name": "A1",
                "label": "5 pulgadas"
            },
            {
                "name": "A2",
                "label": "{{Q2}} pulgadas",
                "incorrect": true
            },
            {
                "name": "A3",
                "label": "{{Q3}} pulgadas",
                "incorrect": true
            }
        ],
        "uniques": true
    },
    "algorithm": {
        "name": "trueFalse",
        "template": "Multiple choice – standard",
        "params": {
            "countCorrect": 1,
            "countIncorrect": 2,
            "showCheckIcon": false,
            "columns": 3
        }
    }
}</t>
  </si>
  <si>
    <t>&lt;p&gt;¿Cuánto miden estas gafas? Elige la opción correcta.&lt;/p&gt;
$$IMG=M1_MyM_16a_2</t>
  </si>
  <si>
    <t>Q2 = list=3, 4, 5, 7, 8, 9
Q3 = list=3, 4, 5, 7, 8, 9</t>
  </si>
  <si>
    <t>A1=6 pulgadas#*
A2={{Q2}} pulgadas#
A3={{Q3}} pulgadas#</t>
  </si>
  <si>
    <t>{
    "id": "M1-MyM-16a-I-2",
    "stimulus": "&lt;p&gt;¿Cuánto miden estas gafas? Elige la opción correcta.&lt;/p&gt;&lt;div style=\"display:flex; justify-content:center;\"&gt;&lt;img src=\"https://blueberry-assets.oneclick.es/M1_MyM_16a_2.svg\" width=\"500\"&gt;&lt;/img&gt;&lt;/div&gt;",
    "hint": "&lt;p&gt;Observa los números de la regla.&lt;/p&gt;",
    "feedback": "&lt;p&gt;Para medir una longitud hay que fijar en los números de la regla.&lt;/p&gt;",
    "seed": {
        "parameters": [
            {
                "name": "Q2",
                "label": null,
                "list": [
                    3,
                    4,
                    5,
                    7,
                    8,
                    9
                ]
            },
            {
                "name": "Q3",
                "label": null,
                "list": [
                    3,
                    4,
                    5,
                    7,
                    8,
                    9
                ]
            }
        ],
        "calculated": [
            {
                "name": "A1",
                "label": "6 pulgadas"
            },
            {
                "name": "A2",
                "label": "{{Q2}} pulgadas",
                "incorrect": true
            },
            {
                "name": "A3",
                "label": "{{Q3}} pulgadas",
                "incorrect": true
            }
        ],
        "uniques": true
    },
    "algorithm": {
        "name": "trueFalse",
        "template": "Multiple choice – standard",
        "params": {
            "countCorrect": 1,
            "countIncorrect": 2,
            "showCheckIcon": false,
            "columns": 3
        }
    }
}</t>
  </si>
  <si>
    <t>&lt;p&gt;¿Cuánto mide este mando a distancia? Elige la opción correcta.&lt;/p&gt;
$$IMG=M1_MyM_16a_3</t>
  </si>
  <si>
    <t>Q2 = list=5, 6, 7, 9, 10, 11
Q3 = list=5, 6, 7, 9, 10, 11</t>
  </si>
  <si>
    <t>A1=8 inch#*
A2={{Q2}} pulgadas#
A3={{Q3}} pulgadas#</t>
  </si>
  <si>
    <t>{
    "id": "M1-MyM-16a-I-3",
    "stimulus": "&lt;p&gt;¿Cuánto mide este mando a distancia? Elige la opción correcta.&lt;/p&gt;&lt;div style=\"display:flex; justify-content:center;\"&gt;&lt;img src=\"https://blueberry-assets.oneclick.es/M1_MyM_16a_3.svg\" width=\"500\"&gt;&lt;/img&gt;&lt;/div&gt;",
    "hint": "&lt;p&gt;Observa los números de la regla.&lt;/p&gt;",
    "feedback": "&lt;p&gt;Para medir una longitud hay que fijar en los números de la regla.&lt;/p&gt;",
    "seed": {
        "parameters": [
            {
                "name": "Q2",
                "label": null,
                "list": [
                    5,
                    6,
                    7,
                    9,
                    10,
                    11
                ]
            },
            {
                "name": "Q3",
                "label": null,
                "list": [
                    5,
                    6,
                    7,
                    9,
                    10,
                    11
                ]
            }
        ],
        "calculated": [
            {
                "name": "A1",
                "label": "8 pulgadas"
            },
            {
                "name": "A2",
                "label": "{{Q2}} pulgadas",
                "incorrect": true
            },
            {
                "name": "A3",
                "label": "{{Q3}} pulgadas",
                "incorrect": true
            }
        ],
        "uniques": true
    },
    "algorithm": {
        "name": "trueFalse",
        "template": "Multiple choice – standard",
        "params": {
            "countCorrect": 1,
            "countIncorrect": 2,
            "showCheckIcon": false,
            "columns": 3
        }
    }
}</t>
  </si>
  <si>
    <t>&lt;p&gt;Elige la opción correcta.&lt;/p&gt;
$$IMG=M1_MyM_16a_4</t>
  </si>
  <si>
    <t>&lt;p&gt;La piruleta mide {{response}} pulgadas.&lt;/p&gt;</t>
  </si>
  <si>
    <t>Q1 = list= 1, 2, 3, 5, 6, 7
Q2 = list= 1, 2, 3, 5, 6, 7</t>
  </si>
  <si>
    <t>group1=
A1=4*
A2={{Q1}}
A3={{Q2}}</t>
  </si>
  <si>
    <t>&lt;p&gt;Para medir una longitud hay que fijarse en los números de la regla.&lt;/p&gt;</t>
  </si>
  <si>
    <t>{
    "id": "M1-MyM-16a-E-1",
    "stimulus": "&lt;p&gt;Elige la opción correcta.&lt;/p&gt;&lt;div style=\"display:flex; justify-content:center;\"&gt;&lt;img src=\"https://blueberry-assets.oneclick.es/M1_MyM_16a_4.svg\" width=\"500\"&gt;&lt;/img&gt;&lt;/div&gt;",
    "template": "&lt;p&gt;La piruleta mide {{response}} pulgadas.&lt;/p&gt;",
    "hint": "&lt;p&gt;Observa los números de la regla.&lt;/p&gt;",
    "feedback": "&lt;p&gt;Para medir una longitud hay que fijarse en los números de la regla.&lt;/p&gt;",
    "seed": {
        "parameters": [
            {
                "name": "Q1",
                "label": null,
                "list": [
                    1,
                    2,
                    3,
                    5,
                    6,
                    7
                ]
            },
            {
                "name": "Q2",
                "label": null,
                "list": [
                    1,
                    2,
                    3,
                    5,
                    6,
                    7
                ]
            }
        ],
        "calculated": [
            {
                "name": "A1",
                "label": "{{function}}",
                "function": "4",
                "group": 1
            },
            {
                "name": "A2",
                "label": "{{function}}",
                "function": "{{Q1}}",
                "incorrect": true,
                "group": 1
            },
            {
                "name": "A3",
                "label": "{{function}}",
                "function": "{{Q2}}",
                "incorrect": true,
                "group": 1
            }
        ],
        "uniques": true
    },
    "algorithm": {
        "name": "groupResponses",
        "template": "Cloze with drop down"
    }
}</t>
  </si>
  <si>
    <t>&lt;p&gt;Elige la opción correcta.&lt;/p&gt;
$$IMG=M1_MyM_16a_5</t>
  </si>
  <si>
    <t>&lt;p&gt;La llave mide {{A1}} pulgadas.&lt;/p&gt;</t>
  </si>
  <si>
    <t>Q1 = list= 3, 4, 5, 7, 8, 9
Q2 = list= 3, 4, 5, 7, 8, 9</t>
  </si>
  <si>
    <t>group1=
A1=6*
A2={{Q1}}
A3={{Q2}}</t>
  </si>
  <si>
    <t>{
    "id": "M1-MyM-16a-E-2",
    "stimulus": "&lt;p&gt;Elige la opción correcta.&lt;/p&gt;&lt;div style=\"display:flex; justify-content:center;\"&gt;&lt;img src=\"https://blueberry-assets.oneclick.es/M1_MyM_16a_5.svg\" width=\"500\"&gt;&lt;/img&gt;&lt;/div&gt;",
    "template": "&lt;p&gt;La llave mide {{response}} pulgadas.&lt;/p&gt;",
    "hint": "&lt;p&gt;Observa los números de la regla.&lt;/p&gt;",
    "feedback": "&lt;p&gt;Para medir una longitud hay que fijarse en los números de la regla.&lt;/p&gt;",
    "seed": {
        "parameters": [
            {
                "name": "Q1",
                "label": null,
                "list": [
                    3,
                    4,
                    5,
                    7,
                    8,
                    9
                ]
            },
            {
                "name": "Q2",
                "label": null,
                "list": [
                    3,
                    4,
                    5,
                    7,
                    8,
                    9
                ]
            }
        ],
        "calculated": [
            {
                "name": "A1",
                "label": "{{function}}",
                "function": "6",
                "group": 1
            },
            {
                "name": "A2",
                "label": "{{function}}",
                "function": "{{Q1}}",
                "incorrect": true,
                "group": 1
            },
            {
                "name": "A3",
                "label": "{{function}}",
                "function": "{{Q2}}",
                "incorrect": true,
                "group": 1
            }
        ],
        "uniques": true
    },
    "algorithm": {
        "name": "groupResponses",
        "template": "Cloze with drop down"
    }
}</t>
  </si>
  <si>
    <t>&lt;p&gt;Elige la opción correcta.&lt;/p&gt;
$$IMG=M1_MyM_16a_6</t>
  </si>
  <si>
    <t>&lt;p&gt;La tiza mide {{response}} pulgadas.&lt;/p&gt;</t>
  </si>
  <si>
    <t>group1=
A1=4*
A2={{Q1}}
A3={{Q2}}</t>
  </si>
  <si>
    <t>{
    "id": "M1-MyM-16a-E-3",
    "stimulus": "&lt;p&gt;Elige la opción correcta.&lt;/p&gt;&lt;div style=\"display:flex; justify-content:center;\"&gt;&lt;img src=\"https://blueberry-assets.oneclick.es/M1_MyM_16a_6.svg\" width=\"500\"&gt;&lt;/img&gt;&lt;/div&gt;",
    "template": "&lt;p&gt;La tiza mide {{response}} pulgadas.&lt;/p&gt;",
    "hint": "&lt;p&gt;Observa los números de la regla.&lt;/p&gt;",
    "feedback": "&lt;p&gt;Para medir una longitud hay que fijarse en los números de la regla.&lt;/p&gt;",
    "seed": {
        "parameters": [
            {
                "name": "Q1",
                "label": null,
                "list": [
                    1,
                    2,
                    3,
                    5,
                    6,
                    7
                ]
            },
            {
                "name": "Q2",
                "label": null,
                "list": [
                    1,
                    2,
                    3,
                    5,
                    6,
                    7
                ]
            }
        ],
        "calculated": [
            {
                "name": "A1",
                "label": "{{function}}",
                "function": "4",
                "group": 1
            },
            {
                "name": "A2",
                "label": "{{function}}",
                "function": "{{Q1}}",
                "incorrect": true,
                "group": 1
            },
            {
                "name": "A3",
                "label": "{{function}}",
                "function": "{{Q2}}",
                "incorrect": true,
                "group": 1
            }
        ],
        "uniques": true
    },
    "algorithm": {
        "name": "groupResponses",
        "template": "Cloze with drop down"
    }
}</t>
  </si>
  <si>
    <t>M1-MyM-5a</t>
  </si>
  <si>
    <t>Compara y ordena objetos según su capacidad</t>
  </si>
  <si>
    <t>¿En cuál de estos objetos cabe menos agua?
Imagen 1 *
Imagen 2
Imagen 3</t>
  </si>
  <si>
    <t>Imagen 1= "taza"=M1-MyM-5a-1
Imagen 2= "botella"=M1-NyO-3a-2
Imagen 3= "cubo"=M1-MyM-5a-2</t>
  </si>
  <si>
    <r>
      <rPr>
        <rFont val="Calibri"/>
        <sz val="12.0"/>
      </rPr>
      <t>(Imagen de apoyo)</t>
    </r>
    <r>
      <rPr>
        <rFont val="Calibri"/>
        <color rgb="FF000000"/>
        <sz val="12.0"/>
        <u/>
      </rPr>
      <t xml:space="preserve">
</t>
    </r>
  </si>
  <si>
    <r>
      <rPr>
        <rFont val="Calibri"/>
        <sz val="12.0"/>
      </rPr>
      <t>(Imagen de apoyo)</t>
    </r>
    <r>
      <rPr>
        <rFont val="Calibri"/>
        <color rgb="FF000000"/>
        <sz val="12.0"/>
        <u/>
      </rPr>
      <t xml:space="preserve">
</t>
    </r>
  </si>
  <si>
    <t>(Imagen de apoyo)
Tabla con dos objetos: un cubo, debajo colocar "Cabe más"; un vaso,  debajo colocar "Cabe menos"
&lt;table style=\"width: 75%;\"&gt;&lt;tbody&gt;&lt;tr&gt;&lt;td style=\"width: 33.3333%; text-align: center; border: none; vertical-align: middle;\"&gt;&lt;div style=\"display:flex; justify-content:center;\"&gt;&lt;img src=\"http://drive.google.com/uc?export=view&amp;id=1jl4W9c0C8gJgBzRrCIXcHt2p0oI-L5yz\" width=\"100\"&gt;&lt;/img&gt;&lt;/div&gt;&lt;/td&gt;&lt;td style=\"width: 33.3333%; text-align: center; border: none; vertical-align: middle;\"&gt;&lt;div style=\"display:flex; justify-content:center;\"&gt;&lt;img src=\"http://drive.google.com/uc?export=view&amp;id=1MOUX6L8JfBrPC5q85MDVwQj3C2x6G6y9\" width=\"100\"&gt;&lt;/img&gt;&lt;/div&gt;&lt;/td&gt;&lt;/tr&gt;&lt;tr&gt;&lt;td style=\"width: 33.3333%; text-align: center; border: none; vertical-align: middle;\"&gt;cabe más&lt;/td&gt;&lt;td style=\"width: 33.3333%; text-align: center; border: none; vertical-align: middle;\"&gt;cabe menos&lt;/td&gt;&lt;/tr&gt;&lt;/tbody&gt;&lt;/table&gt;</t>
  </si>
  <si>
    <t>{"id":"M1-MyM-5a-I-1","stimulus":"&lt;p&gt;¿En cuál de estos objetos cabe menos agua?&lt;/p&gt;","hint":"&lt;p&gt;Piensa en qué objeto entra menos agua.&lt;/p&gt;","feedback":"&lt;table style=\"width: 100%;\"&gt;&lt;tbody&gt;&lt;tr&gt;&lt;td style=\"width: 50%; text-align: center; border: none; vertical-align: middle;\"&gt;&lt;div style=\"display:flex; justify-content:center;\"&gt;&lt;img src=\"https://blueberry-assets.oneclick.es/M1_MyM_5a_2.svg\" width=\"200\"&gt;&lt;/img&gt;&lt;/div&gt;&lt;/td&gt;&lt;td style=\"width: 50%; text-align: center; border: none; vertical-align: middle;\"&gt;&lt;div style=\"display:flex; justify-content:center;\"&gt;&lt;img src=\"https://blueberry-assets.oneclick.es/M1_MyM_5a_1.svg\" width=\"200\"&gt;&lt;/img&gt;&lt;/div&gt;&lt;/td&gt;&lt;/tr&gt;&lt;tr&gt;&lt;td style=\"width: 50%; text-align: center; border: none; vertical-align: middle;\"&gt;cabe más&lt;/td&gt;&lt;td style=\"width: 50%; text-align: center; border: none; vertical-align: middle;\"&gt;cabe menos&lt;/td&gt;&lt;/tr&gt;&lt;/tbody&gt;&lt;/table&gt;","seed":{"parameters":[],"calculated":[{"name":"A1","label":"&lt;div style=\"display:flex; justify-content:center;\"&gt;&lt;img src=\"https://blueberry-assets.oneclick.es/M1_MyM_5a_1.svg\" width=\"250\"&gt;&lt;/div&gt;"},{"name":"A2","label":"&lt;div style=\"display:flex; justify-content:center;\"&gt;&lt;img src=\"https://blueberry-assets.oneclick.es/M1_MyM_5a_2.svg\" width=\"250\"&gt;&lt;/div&gt;","incorrect":true},{"name":"A3","label":"&lt;div style=\"display:flex; justify-content:center;\"&gt;&lt;img src=\"https://blueberry-assets.oneclick.es/M1_NyO_3a_2.svg\" width=\"250\"&gt;&lt;/div&gt;","incorrect":true}],"uniques":true},"algorithm":{"name":"trueFalse","template":"Multiple choice – standard","params":{"countCorrect":1,"countIncorrect":2,"showCheckIcon":false,"columns":3}}}</t>
  </si>
  <si>
    <t>¿En cuál de estos objetos cabe más agua?
Imagen 1 
Imagen 2
Imagen 3*</t>
  </si>
  <si>
    <r>
      <rPr>
        <rFont val="Calibri"/>
        <sz val="12.0"/>
      </rPr>
      <t>(Imagen de apoyo)</t>
    </r>
    <r>
      <rPr>
        <rFont val="Calibri"/>
        <color rgb="FF000000"/>
        <sz val="12.0"/>
        <u/>
      </rPr>
      <t xml:space="preserve">
</t>
    </r>
  </si>
  <si>
    <r>
      <rPr>
        <rFont val="Calibri"/>
        <sz val="12.0"/>
      </rPr>
      <t>(Imagen de apoyo)</t>
    </r>
    <r>
      <rPr>
        <rFont val="Calibri"/>
        <color rgb="FF000000"/>
        <sz val="12.0"/>
        <u/>
      </rPr>
      <t xml:space="preserve">
</t>
    </r>
  </si>
  <si>
    <t>{"id":"M1-MyM-5a-I-2","stimulus":"&lt;p&gt;¿En cuál de estos objetos cabe más agua?&lt;/p&gt;","hint":"&lt;p&gt;Piensa en qué objeto entra más agua.&lt;/p&gt;","feedback":"&lt;table style=\"width: 100%;\"&gt;&lt;tbody&gt;&lt;tr&gt;&lt;td style=\"width: 50%; text-align: center; border: none; vertical-align: middle;\"&gt;&lt;div style=\"display:flex; justify-content:center;\"&gt;&lt;img src=\"https://blueberry-assets.oneclick.es/M1_MyM_5a_2.svg\" width=\"200\"&gt;&lt;/img&gt;&lt;/div&gt;&lt;/td&gt;&lt;td style=\"width: 50%; text-align: center; border: none; vertical-align: middle;\"&gt;&lt;div style=\"display:flex; justify-content:center;\"&gt;&lt;img src=\"https://blueberry-assets.oneclick.es/M1_MyM_5a_1.svg\" width=\"200\"&gt;&lt;/img&gt;&lt;/div&gt;&lt;/td&gt;&lt;/tr&gt;&lt;tr&gt;&lt;td style=\"width: 50%; text-align: center; border: none; vertical-align: middle;\"&gt;cabe más&lt;/td&gt;&lt;td style=\"width: 50%; text-align: center; border: none; vertical-align: middle;\"&gt;cabe menos&lt;/td&gt;&lt;/tr&gt;&lt;/tbody&gt;&lt;/table&gt;","seed":{"parameters":[],"calculated":[{"name":"A1","label":"&lt;div style=\"display:flex; justify-content:center;\"&gt;&lt;img src=\"https://blueberry-assets.oneclick.es/M1_MyM_5a_1.svg\" width=\"250\"&gt;&lt;/div&gt;","incorrect":true},{"name":"A2","label":"&lt;div style=\"display:flex; justify-content:center;\"&gt;&lt;img src=\"https://blueberry-assets.oneclick.es/M1_MyM_5a_2.svg\" width=\"250\"&gt;&lt;/div&gt;"},{"name":"A3","label":"&lt;div style=\"display:flex; justify-content:center;\"&gt;&lt;img src=\"https://blueberry-assets.oneclick.es/M1_NyO_3a_2.svg\" width=\"250\"&gt;&lt;/div&gt;","incorrect":true}],"uniques":true},"algorithm":{"name":"trueFalse","template":"Multiple choice – standard","params":{"countCorrect":1,"countIncorrect":2,"showCheckIcon":false,"columns":3}}}</t>
  </si>
  <si>
    <t>Escoge la opción correcta.</t>
  </si>
  <si>
    <t>En la mochila cabe {{group1}} que en la caja.</t>
  </si>
  <si>
    <t>Imagen 1= "mochila pequeña"=M1-MyM-5a-3
Imagen 2= "caja grande"=M1-MyM-5a-4</t>
  </si>
  <si>
    <t>A1= menos
A2= más
{{group1}}={{A1}}*|{{A2}}</t>
  </si>
  <si>
    <r>
      <rPr>
        <rFont val="Calibri"/>
        <color theme="1"/>
        <sz val="12.0"/>
      </rPr>
      <t>(Imagen de apoyo)</t>
    </r>
    <r>
      <rPr>
        <rFont val="Calibri"/>
        <color rgb="FF000000"/>
        <sz val="12.0"/>
      </rPr>
      <t xml:space="preserve">
</t>
    </r>
  </si>
  <si>
    <r>
      <rPr>
        <rFont val="Calibri"/>
        <color theme="1"/>
        <sz val="12.0"/>
      </rPr>
      <t>(Imagen de apoyo)</t>
    </r>
    <r>
      <rPr>
        <rFont val="Calibri"/>
        <color rgb="FF000000"/>
        <sz val="12.0"/>
      </rPr>
      <t xml:space="preserve">
</t>
    </r>
  </si>
  <si>
    <t>(Imagen de apoyo)
Tabla con dos objetos: caja grande, debajo colocar "Cabe más"; mochila pequeña, debajo colocar "Cabe menos"
&lt;table style=\"width: 75%;\"&gt;&lt;tbody&gt;&lt;tr&gt;&lt;td style=\"width: 33.3333%; text-align: center; border: none; vertical-align: middle;\"&gt;&lt;div style=\"display:flex; justify-content:center;\"&gt;&lt;img src=\"http://drive.google.com/uc?export=view&amp;id=1jl4W9c0C8gJgBzRrCIXcHt2p0oI-L5yz\" width=\"100\"&gt;&lt;/img&gt;&lt;/div&gt;&lt;/td&gt;&lt;td style=\"width: 33.3333%; text-align: center; border: none; vertical-align: middle;\"&gt;&lt;div style=\"display:flex; justify-content:center;\"&gt;&lt;img src=\"http://drive.google.com/uc?export=view&amp;id=1MOUX6L8JfBrPC5q85MDVwQj3C2x6G6y9\" width=\"100\"&gt;&lt;/img&gt;&lt;/div&gt;&lt;/td&gt;&lt;/tr&gt;&lt;tr&gt;&lt;td style=\"width: 33.3333%; text-align: center; border: none; vertical-align: middle;\"&gt;cabe más&lt;/td&gt;&lt;td style=\"width: 33.3333%; text-align: center; border: none; vertical-align: middle;\"&gt;cabe menos&lt;/td&gt;&lt;/tr&gt;&lt;/tbody&gt;&lt;/table&gt;</t>
  </si>
  <si>
    <t>{"id":"M1-MyM-5a-E-1","stimulus":"&lt;p&gt;Escoge la opción correcta.&lt;/p&gt;&lt;div style=\"display:flex; justify-content:center;\"&gt;&lt;img src=\"https://blueberry-assets.oneclick.es/M1_MyM_5a_3.svg\" width=\"250\"&gt;&lt;/img&gt;&lt;img src=\"https://blueberry-assets.oneclick.es/M1_MyM_5a_4.svg\" width=\"300\"&gt;&lt;/img&gt;&lt;/div&gt;","template":"&lt;p&gt;En la mochila cabe {{response}} que en la caja.&lt;/p&gt;","hint":"&lt;p&gt;Fíjate en dónde entran más o menos objetos.&lt;/p&gt;","feedback":"&lt;table style=\"width: 100%;\"&gt;&lt;tbody&gt;&lt;tr&gt;&lt;td style=\"width: 50%; text-align: center; border: none; vertical-align: middle;\"&gt;&lt;div style=\"display:flex; justify-content:center;\"&gt;&lt;img src=\"https://blueberry-assets.oneclick.es/M1_MyM_5a_4.svg\" width=\"200\"&gt;&lt;/img&gt;&lt;/div&gt;&lt;/td&gt;&lt;td style=\"width: 50%; text-align: center; border: none; vertical-align: middle;\"&gt;&lt;div style=\"display:flex; justify-content:center;\"&gt;&lt;img src=\"https://blueberry-assets.oneclick.es/M1_MyM_5a_3.svg\" width=\"150\"&gt;&lt;/img&gt;&lt;/div&gt;&lt;/td&gt;&lt;/tr&gt;&lt;tr&gt;&lt;td style=\"width: 50%; text-align: center; border: none; vertical-align: middle;\"&gt;cabe más&lt;/td&gt;&lt;td style=\"width: 50%; text-align: center; border: none; vertical-align: middle;\"&gt;cabe menos&lt;/td&gt;&lt;/tr&gt;&lt;/tbody&gt;&lt;/table&gt;","seed":{"parameters":[],"calculated":[{"name":"A1","label":"menos"},{"name":"A2","label":"más","incorrect":true}],"uniques":true},"algorithm":{"name":"groupResponses","template":"Cloze with drop down"}}</t>
  </si>
  <si>
    <t>M1-MyM-6a</t>
  </si>
  <si>
    <t>Compara y ordena objetos según su peso</t>
  </si>
  <si>
    <t>Observa la imagen y elige la afirmación correcta.
La piña pesa más que el limón.*
El limón pesa menos que la piña.*
La cereza pesa menos que la piña.*
El limón pesa más que la piña.
La piña pesa menos que la cereza.
El limón pesa menos que la cereza.
(2 opciones, 1 correcta)</t>
  </si>
  <si>
    <t>Imagen 1= "piña"=M1-EyP-1a-8
Imagen 2= "limón"=M1-MyM-6a-1
Imagen 3= "cereza"=M1-EyP-1a-7</t>
  </si>
  <si>
    <t>Ten en cuenta el tamaño de cada fruta para comparar sus pesos.</t>
  </si>
  <si>
    <r>
      <rPr>
        <rFont val="Calibri"/>
        <color theme="1"/>
        <sz val="12.0"/>
      </rPr>
      <t>(Imagen de apoyo)</t>
    </r>
    <r>
      <rPr>
        <rFont val="Calibri"/>
        <color rgb="FF000000"/>
        <sz val="12.0"/>
      </rPr>
      <t xml:space="preserve">
</t>
    </r>
  </si>
  <si>
    <t>(Imagen de apoyo)
Tabla con dos frutas: fruta grande, debajo colocar "pesa más"; fruta pequeña, debajo colocar "pesa menos"
&lt;table style=\"width: 75%;\"&gt;&lt;tbody&gt;&lt;tr&gt;&lt;td style=\"width: 33.3333%; text-align: center; border: none; vertical-align: middle;\"&gt;&lt;div style=\"display:flex; justify-content:center;\"&gt;&lt;img src=\"http://drive.google.com/uc?export=view&amp;id=1jl4W9c0C8gJgBzRrCIXcHt2p0oI-L5yz\" width=\"100\"&gt;&lt;/img&gt;&lt;/div&gt;&lt;/td&gt;&lt;td style=\"width: 33.3333%; text-align: center; border: none; vertical-align: middle;\"&gt;&lt;div style=\"display:flex; justify-content:center;\"&gt;&lt;img src=\"http://drive.google.com/uc?export=view&amp;id=1MOUX6L8JfBrPC5q85MDVwQj3C2x6G6y9\" width=\"100\"&gt;&lt;/img&gt;&lt;/div&gt;&lt;/td&gt;&lt;/tr&gt;&lt;tr&gt;&lt;td style=\"width: 33.3333%; text-align: center; border: none; vertical-align: middle;\"&gt;pesa más&lt;/td&gt;&lt;td style=\"width: 33.3333%; text-align: center; border: none; vertical-align: middle;\"&gt;pesa menos&lt;/td&gt;&lt;/tr&gt;&lt;/tbody&gt;&lt;/table&gt;</t>
  </si>
  <si>
    <t>{"id":"M1-MyM-6a-I-1","stimulus":"&lt;p&gt;Observa la imagen y selecciona la opción correcta.&lt;/p&gt;&lt;div style=\"display:flex; justify-content:center;\"&gt;&lt;img src=\"https://blueberry-assets.oneclick.es/M1_EyP_1a_8.svg\" width=\"200\"&gt;&lt;/img&gt;&lt;img src=\"https://blueberry-assets.oneclick.es/M1_MyM_6a_1.svg\" width=\"150\"&gt;&lt;/img&gt;&lt;img src=\"https://blueberry-assets.oneclick.es/M1_EyP_1a_7.svg\" width=\"120\"&gt;&lt;/img&gt;&lt;/div&gt;","hint":"&lt;p&gt;Ten en cuenta el tamaño de cada fruta para comparar sus pesos.&lt;/p&gt;","feedback":"&lt;table style=\"width: 100%;\"&gt;&lt;tbody&gt;&lt;tr&gt;&lt;td style=\"width: 50%; text-align: center; border: none; vertical-align: middle;\"&gt;&lt;div style=\"display:flex; justify-content:center;\"&gt;&lt;img src=\"https://blueberry-assets.oneclick.es/M1_EyP_1a_8.svg\" width=\"150\"&gt;&lt;/img&gt;&lt;/div&gt;&lt;/td&gt;&lt;td style=\"width: 50%; text-align: center; border: none; vertical-align: middle;\"&gt;&lt;div style=\"display:flex; justify-content:center;\"&gt;&lt;img src=\"https://blueberry-assets.oneclick.es/M1_EyP_1a_7.svg\" width=\"100\"&gt;&lt;/img&gt;&lt;/div&gt;&lt;/td&gt;&lt;/tr&gt;&lt;tr&gt;&lt;td style=\"width: 50%; text-align: center; border: none; vertical-align: middle;\"&gt;pesa más&lt;/td&gt;&lt;td style=\"width: 50%; text-align: center; border: none; vertical-align: middle;\"&gt;pesa menos&lt;/td&gt;&lt;/tr&gt;&lt;/tbody&gt;&lt;/table&gt;","seed":{"parameters":[],"calculated":[{"name":"A1","label":"La piña pesa más que el limón."},{"name":"A2","label":"El limón pesa menos que la piña."},{"name":"A3","label":"La cereza pesa menos que la piña."},{"name":"A4","label":"El limón pesa más que la piña.","incorrect":true},{"name":"A5","label":"La piña pesa menos que la cereza.","incorrect":true},{"name":"A6","label":"El limón pesa menos que la cereza.","incorrect":true}],"uniques":true},"algorithm":{"name":"trueFalse","template":"Multiple choice – standard","params":{"countCorrect":1,"countIncorrect":2,"showCheckIcon":true}}}</t>
  </si>
  <si>
    <t>Indica qué animal pesa menos.
Imagen 1
Imagen 2
Imagen 3*</t>
  </si>
  <si>
    <t>Imagen 1= "vaca"=M1-MyM-6a-2
Imagen 2= "perro"=M1-G-4a-3
Imagen 3= "gallo"=M1-MyM-6a-3</t>
  </si>
  <si>
    <t>Ten en cuenta el tamaño de cada animal para comparar sus pesos.</t>
  </si>
  <si>
    <t xml:space="preserve">(Imagen de apoyo)
</t>
  </si>
  <si>
    <t>(Imagen de apoyo)
Tabla con dos animales: animal grande, debajo colocar "pesa más"; animal pequeño, debajo colocar "pesa menos"
&lt;table style=\"width: 75%;\"&gt;&lt;tbody&gt;&lt;tr&gt;&lt;td style=\"width: 33.3333%; text-align: center; border: none; vertical-align: middle;\"&gt;&lt;div style=\"display:flex; justify-content:center;\"&gt;&lt;img src=\"http://drive.google.com/uc?export=view&amp;id=1jl4W9c0C8gJgBzRrCIXcHt2p0oI-L5yz\" width=\"100\"&gt;&lt;/img&gt;&lt;/div&gt;&lt;/td&gt;&lt;td style=\"width: 33.3333%; text-align: center; border: none; vertical-align: middle;\"&gt;&lt;div style=\"display:flex; justify-content:center;\"&gt;&lt;img src=\"http://drive.google.com/uc?export=view&amp;id=1MOUX6L8JfBrPC5q85MDVwQj3C2x6G6y9\" width=\"100\"&gt;&lt;/img&gt;&lt;/div&gt;&lt;/td&gt;&lt;/tr&gt;&lt;tr&gt;&lt;td style=\"width: 33.3333%; text-align: center; border: none; vertical-align: middle;\"&gt;pesa más&lt;/td&gt;&lt;td style=\"width: 33.3333%; text-align: center; border: none; vertical-align: middle;\"&gt;pesa menos&lt;/td&gt;&lt;/tr&gt;&lt;/tbody&gt;&lt;/table&gt;</t>
  </si>
  <si>
    <t>{"id":"M1-MyM-6a-E-1","stimulus":"&lt;p&gt;Indica qué animal pesa menos.&lt;/p&gt;","hint":"&lt;p&gt;Ten en cuenta el tamaño de cada animal para comparar sus pesos.&lt;/p&gt;","feedback":"&lt;table style=\"width: 100%;\"&gt;&lt;tbody&gt;&lt;tr&gt;&lt;td style=\"width: 50%; text-align: center; border: none; vertical-align: middle;\"&gt;&lt;div style=\"display:flex; justify-content:center;\"&gt;&lt;img src=\"https://blueberry-assets.oneclick.es/M1_MyM_6a_2.svg\" width=\"200\"&gt;&lt;/img&gt;&lt;/div&gt;&lt;/td&gt;&lt;td style=\"width: 50%; text-align: center; border: none; vertical-align: middle;\"&gt;&lt;div style=\"display:flex; justify-content:center;\"&gt;&lt;img src=\"https://blueberry-assets.oneclick.es/M1_MyM_6a_3.svg\" width=\"200\"&gt;&lt;/img&gt;&lt;/div&gt;&lt;/td&gt;&lt;/tr&gt;&lt;tr&gt;&lt;td style=\"width: 50%; text-align: center; border: none; vertical-align: middle;\"&gt;pesa más&lt;/td&gt;&lt;td style=\"width: 50%; text-align: center; border: none; vertical-align: middle;\"&gt;pesa menos&lt;/td&gt;&lt;/tr&gt;&lt;/tbody&gt;&lt;/table&gt;","seed":{"parameters":[],"calculated":[{"name":"A1","label":"&lt;div style=\"display:flex; justify-content:center;\"&gt;&lt;img src=\"https://blueberry-assets.oneclick.es/M1_MyM_6a_2.svg\" width=\"250\"&gt;&lt;/div&gt;","incorrect":true},{"name":"A2","label":"&lt;div style=\"display:flex; justify-content:center;\"&gt;&lt;img src=\"https://blueberry-assets.oneclick.es/M1_MyM_6a_4.svg\" width=\"250\"&gt;&lt;/div&gt;","incorrect":true},{"name":"A3","label":"&lt;div style=\"display:flex; justify-content:center;\"&gt;&lt;img src=\"https://blueberry-assets.oneclick.es/M1_MyM_6a_3.svg\" width=\"250\"&gt;&lt;/div&gt;"}],"uniques":true},"algorithm":{"name":"trueFalse","template":"Multiple choice – standard","params":{"countCorrect":1,"countIncorrect":2,"showCheckIcon":false,"columns":3}}}</t>
  </si>
  <si>
    <t>M1-MyM-7a</t>
  </si>
  <si>
    <t>Identifica monedas y billetes de euro (hasta 50 €)</t>
  </si>
  <si>
    <t>Señala el billete de 10 €.
Imagen 1*
Imagen 2
Imagen 3</t>
  </si>
  <si>
    <t>Imagen 1 = "Billete de 10 €"
Imagen 2 = "Billete de 20 €"
Imagen 3 = "Billete de 50 €"</t>
  </si>
  <si>
    <t>Estas son algunas de las monedas y billetes de euro. &lt;img src=\"M1-MyM-7a-10\" width=\"300\"&gt;&lt;/img&gt;</t>
  </si>
  <si>
    <t>{
    "id": "M1-MyM-7a-I-1",
    "stimulus": "&lt;p&gt;Selecciona el billete de 10 €.&lt;/p&gt;",
    "hint": "&lt;p&gt;Estas son algunas de las monedas y billetes de euro.&lt;/p&gt;&lt;div style=\"display:flex; justify-content:center;\"&gt;&lt;img src=\"https://blueberry-assets.oneclick.es/M1_MyM_7a_TE.png\" width=\"300\"&gt;&lt;/img&gt;&lt;/div&gt;",
    "feedback": "&lt;p&gt;Estas son algunas de las monedas y billetes de euro.&lt;/p&gt;&lt;div style=\"display:flex; justify-content:center;\"&gt;&lt;img src=\"https://blueberry-assets.oneclick.es/M1_MyM_7a_TE.png\" width=\"300\"&gt;&lt;/img&gt;&lt;/div&gt;",
    "seed": {
        "parameters": [],
        "calculated": [
            {
                "name": "A1",
                "label": "&lt;div style=\"display:flex; justify-content:center;\"&gt;&lt;img src=\"https://blueberry-assets.oneclick.es/M1_MyM_7a_1.png\" width=\"300\"&gt;&lt;/img&gt;&lt;/div&gt;"
            },
            {
                "name": "A2",
                "label": "&lt;div style=\"display:flex; justify-content:center;\"&gt;&lt;img src=\"https://blueberry-assets.oneclick.es/M1_MyM_7a_2.png\" width=\"300\"&gt;&lt;/img&gt;&lt;/div&gt;",
                "incorrect": true
            },
            {
                "name": "A3",
                "label": "&lt;div style=\"display:flex; justify-content:center;\"&gt;&lt;img src=\"https://blueberry-assets.oneclick.es/M1_MyM_7a_21.png\" width=\"300\"&gt;&lt;/img&gt;&lt;/div&gt;",
                "incorrect": true
            }
        ],
        "uniques": true
    },
    "algorithm": {
        "name": "trueFalse",
        "template": "Multiple choice – standard",
        "params": {
            "countCorrect": 1,
            "countIncorrect": 2,
            "showCheckIcon": false,
            "columns": 3
        }
    }
}</t>
  </si>
  <si>
    <t>Señala el billete de 5 €.
Imagen 1
Imagen 2
Imagen 3*</t>
  </si>
  <si>
    <t>Imagen 1 = "Billete de 10 €"
Imagen 2 = "Billete de 20 €"
Imagen 3 = "Billete de 5 €"</t>
  </si>
  <si>
    <t>{"id":"M1-MyM-7a-I-2","stimulus":"&lt;p&gt;Selecciona el billete de 5 €.&lt;/p&gt;","hint":"&lt;p&gt;Estas son algunas de las monedas y billetes de euro.&lt;/p&gt;&lt;div style=\"display:flex; justify-content:center;\"&gt;&lt;img src=\"https://blueberry-assets.oneclick.es/M1_MyM_7a_TE.png\" width=\"300\"&gt;&lt;/img&gt;&lt;/div&gt;","feedback":"&lt;p&gt;Estas son algunas de las monedas y billetes de euro.&lt;/p&gt;&lt;div style=\"display:flex; justify-content:center;\"&gt;&lt;img src=\"https://blueberry-assets.oneclick.es/M1_MyM_7a_TE.png\" width=\"300\"&gt;&lt;/img&gt;&lt;/div&gt;","seed":{"parameters":[],"calculated":[{"name":"A1","label":"&lt;div style=\"display:flex; justify-content:center;\"&gt;&lt;img src=\"https://blueberry-assets.oneclick.es/M1_MyM_7a_1.png\" width=\"300\"&gt;&lt;/img&gt;&lt;/div&gt;","incorrect":true},{"name":"A2","label":"&lt;div style=\"display:flex; justify-content:center;\"&gt;&lt;img src=\"https://blueberry-assets.oneclick.es/M1_MyM_7a_2.png\" width=\"300\"&gt;&lt;/img&gt;&lt;/div&gt;","incorrect":true},{"name":"A3","label":"&lt;div style=\"display:flex; justify-content:center;\"&gt;&lt;img src=\"https://blueberry-assets.oneclick.es/M1_MyM_7a_3.png\" width=\"300\"&gt;&lt;/img&gt;,&lt;/div&gt;"}],"uniques":true},"algorithm":{"name":"trueFalse","template":"Multiple choice – standard","params":{"countCorrect":1,"countIncorrect":2,"showCheckIcon":false,"columns":3}}}</t>
  </si>
  <si>
    <t>Señala la moneda de 20 céntimos de euro.
Imagen 1*
Imagen 2
Imagen 3</t>
  </si>
  <si>
    <t>Imagen 1 = "Moneda de 0.20 €"
Imagen 2 = "Moneda de 0.50 €"
Imagen 3 = "Moneda de 0.10 €"</t>
  </si>
  <si>
    <t>{"id":"M1-MyM-7a-I-3","stimulus":"&lt;p&gt;Selecciona la moneda de 20 cts.&lt;/p&gt;","hint":"&lt;p&gt;Estas son algunas de las monedas y billetes de euro.&lt;/p&gt;&lt;div style=\"display:flex; justify-content:center;\"&gt;&lt;img src=\"https://blueberry-assets.oneclick.es/M1_MyM_7a_TE.png\" width=\"300\"&gt;&lt;/img&gt;&lt;/div&gt;","feedback":"&lt;p&gt;Estas son algunas de las monedas y billetes de euro.&lt;/p&gt;&lt;div style=\"display:flex; justify-content:center;\"&gt;&lt;img src=\"https://blueberry-assets.oneclick.es/M1_MyM_7a_TE.png\" width=\"300\"&gt;&lt;/img&gt;&lt;/div&gt;","seed":{"parameters":[],"calculated":[{"name":"A1","label":"&lt;div style=\"display:flex; justify-content:center;\"&gt;&lt;img src=\"https://blueberry-assets.oneclick.es/M1_MyM_7a_5.png\" width=\"300\"&gt;&lt;/img&gt;&lt;/div&gt;"},{"name":"A2","label":"&lt;div style=\"display:flex; justify-content:center;\"&gt;&lt;img src=\"https://blueberry-assets.oneclick.es/M1_MyM_7a_6.png\" width=\"300\"&gt;&lt;/img&gt;&lt;/div&gt;","incorrect":true},{"name":"A3","label":"&lt;div style=\"display:flex; justify-content:center;\"&gt;&lt;img src=\"https://blueberry-assets.oneclick.es/M1_MyM_7a_7.png\" width=\"300\"&gt;&lt;/img&gt;&lt;/div&gt;","incorrect":true}],"uniques":true},"algorithm":{"name":"trueFalse","template":"Multiple choice – standard","params":{"countCorrect":1,"countIncorrect":2,"showCheckIcon":false,"columns":3}}}</t>
  </si>
  <si>
    <t>Señala la moneda de 1 céntimo de euro.
Imagen 1*
Imagen 2
Imagen 3</t>
  </si>
  <si>
    <t>Imagen 1 = "Moneda de 0.01 €"
Imagen 2 = "Moneda de 0.02 €"
Imagen 3 = "Moneda de 0.05 €"</t>
  </si>
  <si>
    <t>{"id":"M1-MyM-7a-I-4","stimulus":"&lt;p&gt;Selecciona la moneda de 1 ct.&lt;/p&gt;","hint":"&lt;p&gt;Estas son algunas de las monedas y billetes de euro.&lt;/p&gt;&lt;div style=\"display:flex; justify-content:center;\"&gt;&lt;img src=\"https://blueberry-assets.oneclick.es/M1_MyM_7a_TE.png\" width=\"300\"&gt;&lt;/img&gt;&lt;/div&gt;","feedback":"&lt;p&gt;Estas son algunas de las monedas y billetes de euro.&lt;/p&gt;&lt;div style=\"display:flex; justify-content:center;\"&gt;&lt;img src=\"https://blueberry-assets.oneclick.es/M1_MyM_7a_TE.png\" width=\"300\"&gt;&lt;/img&gt;&lt;/div&gt;","seed":{"parameters":[],"calculated":[{"name":"A1","label":"&lt;div style=\"display:flex; justify-content:center;\"&gt;&lt;img src=\"https://blueberry-assets.oneclick.es/M1_MyM_14a_1.png\" width=\"300\"&gt;&lt;/img&gt;&lt;/div&gt;"},{"name":"A2","label":"&lt;div style=\"display:flex; justify-content:center;\"&gt;&lt;img src=\"https://blueberry-assets.oneclick.es/M1_MyM_7a_9.png\" width=\"300\"&gt;&lt;/img&gt;&lt;/div&gt;","incorrect":true},{"name":"A3","label":"&lt;div style=\"display:flex; justify-content:center;\"&gt;&lt;img src=\"https://blueberry-assets.oneclick.es/M1_MyM_14a_2.png\" width=\"300\"&gt;&lt;/img&gt;&lt;/div&gt;","incorrect":true}],"uniques":true},"algorithm":{"name":"trueFalse","template":"Multiple choice – standard","params":{"countCorrect":1,"countIncorrect":2,"showCheckIcon":false,"columns":3}}}</t>
  </si>
  <si>
    <t>Indica de qué valor es el billete.
Imagen = "Billete de 20 €"</t>
  </si>
  <si>
    <t>El billete es de {{A1}} €.</t>
  </si>
  <si>
    <t>A1 = 20</t>
  </si>
  <si>
    <t>{"id":"M1-MyM-7a-E-1","stimulus":"&lt;p&gt;Indica de qué valor es el billete.&lt;/p&gt;&lt;div style=\"display:flex; justify-content:center;\"&gt;&lt;img src=\"https://blueberry-assets.oneclick.es/M1_MyM_7a_2.png\" width=\"200\"&gt;&lt;/img&gt;&lt;/div&gt;","template":"&lt;p&gt;El billete es de {{response}} €.&lt;/p&gt;","hint":"&lt;p&gt;Estas son algunas de las monedas y billetes de euro.&lt;/p&gt;&lt;div style=\"display:flex; justify-content:center;\"&gt;&lt;img src=\"https://blueberry-assets.oneclick.es/M1_MyM_7a_TE.png\" width=\"300\"&gt;&lt;/img&gt;&lt;/div&gt;","feedback":"&lt;p&gt;Estas son algunas de las monedas y billetes de euro.&lt;/p&gt;&lt;div style=\"display:flex; justify-content:center;\"&gt;&lt;img src=\"https://blueberry-assets.oneclick.es/M1_MyM_7a_TE.png\" width=\"300\"&gt;&lt;/img&gt;&lt;/div&gt;","seed":{"parameters":[],"calculated":[{"name":"A1","label":"{{function}}","function":"20"}],"uniques":true},"algorithm":{"name":"calculateOperation","params":{"method":"equivLiteral","keyboard":"NUMERICAL"}}}</t>
  </si>
  <si>
    <t xml:space="preserve">Indica de qué valor es la moneda.
Imagen = "Moneda de 2 €" </t>
  </si>
  <si>
    <t>La moneda es de {{A1}} €.</t>
  </si>
  <si>
    <t>A1 = 2</t>
  </si>
  <si>
    <t>{"id":"M1-MyM-7a-E-2","stimulus":"&lt;p&gt;Indica de qué valor es la moneda.&lt;/p&gt;&lt;div style=\"display:flex; justify-content:center;\"&gt;&lt;img src=\"https://blueberry-assets.oneclick.es/M1_MyM_7a_8.png\" width=\"200\"&gt;&lt;/img&gt;&lt;/div&gt;","template":"&lt;p&gt;La moneda es de {{response}} €.&lt;/p&gt;","hint":"&lt;p&gt;Estas son algunas de las monedas y billetes de euro.&lt;/p&gt;&lt;div style=\"display:flex; justify-content:center;\"&gt;&lt;img src=\"https://blueberry-assets.oneclick.es/M1_MyM_7a_TE.png\" width=\"300\"&gt;&lt;/img&gt;&lt;/div&gt;","feedback":"&lt;p&gt;Estas son algunas de las monedas y billetes de euro.&lt;/p&gt;&lt;div style=\"display:flex; justify-content:center;\"&gt;&lt;img src=\"https://blueberry-assets.oneclick.es/M1_MyM_7a_TE.png\" width=\"300\"&gt;&lt;/img&gt;&lt;/div&gt;","seed":{"parameters":[],"calculated":[{"name":"A1","label":"{{function}}","function":"2"}],"uniques":true},"algorithm":{"name":"calculateOperation","params":{"method":"equivLiteral","keyboard":"NUMERICAL"}}}</t>
  </si>
  <si>
    <t xml:space="preserve">Indica de qué valor es la moneda.
Imagen = "Moneda de 0.02 €" </t>
  </si>
  <si>
    <t>La moneda es de {{A1}} céntimos de euro.</t>
  </si>
  <si>
    <t>{"id":"M1-MyM-7a-E-3","stimulus":"&lt;p&gt;Indica de qué valor es la moneda.&lt;/p&gt;&lt;div style=\"display:flex; justify-content:center;\"&gt;&lt;img src=\"https://blueberry-assets.oneclick.es/M1_MyM_7a_9.png\" width=\"300\"&gt;&lt;/img&gt;&lt;/div&gt;","template":"&lt;p&gt;La moneda es de {{response}} cts.&lt;/p&gt;","hint":"&lt;p&gt;Estas son algunas de las monedas y billetes de euro.&lt;/p&gt;&lt;div style=\"display:flex; justify-content:center;\"&gt;&lt;img src=\"https://blueberry-assets.oneclick.es/M1_MyM_7a_TE.png\" width=\"300\"&gt;&lt;/img&gt;&lt;/div&gt;","feedback":"&lt;p&gt;Estas son algunas de las monedas y billetes de euro.&lt;/p&gt;&lt;div style=\"display:flex; justify-content:center;\"&gt;&lt;img src=\"https://blueberry-assets.oneclick.es/M1_MyM_7a_TE.png\" width=\"300\"&gt;&lt;/img&gt;&lt;/div&gt;","seed":{"parameters":[],"calculated":[{"name":"A1","label":"{{function}}","function":"2"}],"uniques":true},"algorithm":{"name":"calculateOperation","params":{"method":"equivLiteral","keyboard":"NUMERICAL"}}}</t>
  </si>
  <si>
    <t>M1-MyM-13a</t>
  </si>
  <si>
    <t>Reconoce múltiplos y submúltiplos del euro utilizando monedas y billetes</t>
  </si>
  <si>
    <t>Selecciona el grupo de billetes que tiene el mismo valor que el siguiente billete.&lt;div style=\"display:flex; justify-content:center;\"&gt;&lt;img src=\"50 €\" width=\"200\"&gt;&lt;/p&gt;&lt;/div&gt;</t>
  </si>
  <si>
    <t>A1 = &lt;div style=\"display:flex\"&gt;&lt;img src=\"http://drive.google.com/uc?export=view&amp;id= 10 €\" width=\"130\"&gt;&lt;img src=\"http://drive.google.com/uc?export=view&amp;id= 5 €\" width=\"130\"&gt;&lt;img src=\"http://drive.google.com/uc?export=view&amp;id= 5 €\" width=\"130\"&gt;&lt;/div&gt;*
A2 = &lt;div style=\"display:flex\"&gt;&lt;img src=\"5 €\" width=\"130\"&gt;&lt;img src=\"http://drive.google.com/uc?export=view&amp;id= 5 €\" width=\"130\"&gt;&lt;img src=\"http://drive.google.com/uc?export=view&amp;id= 5 €\" width=\"130\"&gt;&lt;/div&gt;
A3 =  &lt;div style=\"display:flex\"&gt;&lt;img src=\"10 €\" width=\"130\"&gt;&lt;img src=\"http://drive.google.com/uc?export=view&amp;id= 10 €\" width=\"130\"&gt;&lt;img src=\"http://drive.google.com/uc?export=view&amp;id= 10 €\" width=\"130\"&gt;&lt;/div&gt;</t>
  </si>
  <si>
    <t>Suma el valor de los billetes.</t>
  </si>
  <si>
    <t>Suma el valor de los billetes.
A2= &lt;p&gt;5 euros + 5 euros + 5 euros = 15 euros&lt;/p&gt;
A3= &lt;p&gt;10 euros + 10 euros + 10 euros = 30 euros&lt;/p&gt;</t>
  </si>
  <si>
    <t>{"id":"M1-MyM-13a-I-1","stimulus":"&lt;p&gt;Selecciona el grupo de billetes que tiene el mismo valor que el siguiente billete.&lt;/p&gt;&lt;div style=\"display:flex; justify-content:center;\"&gt;&lt;img src=\"https://blueberry-assets.oneclick.es/M1_MyM_7a_21.png\" width=\"200\"&gt;&lt;/img&gt;&lt;/div&gt;","hint":"&lt;p&gt;Suma el valor de los billetes.&lt;/p&gt;","feedback":"&lt;p&gt;Suma el valor de los billetes.&lt;/p&gt;","seed":{"parameters":[],"calculated":[{"name":"A1","label":"&lt;div style=\"display:flex;\"&gt;&lt;img src=\"https://blueberry-assets.oneclick.es/M1_MyM_7a_2.png\" width=\"130\"&gt;&lt;img src=\"https://blueberry-assets.oneclick.es/M1_MyM_7a_2.png\" width=\"130\"&gt;&lt;img src=\"https://blueberry-assets.oneclick.es/M1_MyM_7a_1.png\" width=\"130\"&gt;&lt;/div&gt;"},{"name":"A2","label":"&lt;div style=\"display:flex;\"&gt;&lt;img src=\"https://blueberry-assets.oneclick.es/M1_MyM_7a_2.png\" width=\"130\"&gt;&lt;img src=\"https://blueberry-assets.oneclick.es/M1_MyM_7a_1.png\" width=\"130\"&gt;&lt;img src=\"https://blueberry-assets.oneclick.es/M1_MyM_7a_1.png\" width=\"130\"&gt;&lt;/div&gt;","incorrect":true,"feedback":"&lt;p&gt;20 euros + 10 euros + 10 euros = 40 euros&lt;/p&gt;"},{"name":"A3","label":"&lt;div style=\"display:flex;\"&gt;&lt;img src=\"https://blueberry-assets.oneclick.es/M1_MyM_7a_1.png\" width=\"130\"&gt;&lt;img src=\"https://blueberry-assets.oneclick.es/M1_MyM_7a_1.png\" width=\"130\"&gt;&lt;img src=\"https://blueberry-assets.oneclick.es/M1_MyM_7a_1.png\" width=\"130\"&gt;&lt;/div&gt;","incorrect":true,"feedback":"&lt;p&gt;10 euros + 10 euros + 10 euros = 30 euros&lt;/p&gt;"}],"uniques":true},"algorithm":{"name":"trueFalse","template":"Multiple choice – standard","params":{"countCorrect":1,"countIncorrect":2,"showCheckIcon":true}}}</t>
  </si>
  <si>
    <t>Selecciona el grupo de monedas que tiene el mismo valor que la siguiente moneda.&lt;div style=\"display:flex; justify-content:center;\"&gt;&lt;img src=\"1 €\" width=\"200\"&gt;&lt;/p&gt;&lt;/div&gt;</t>
  </si>
  <si>
    <t>A1 = &lt;div style=\"display:flex\"&gt;&lt;img src=\"http://drive.google.com/uc?export=view&amp;id= 50 céntimos\" width=\"130\"&gt;&lt;img src=\"http://drive.google.com/uc?export=view&amp;id= 20 céntimos\" width=\"130\"&gt;&lt;img src=\"http://drive.google.com/uc?export=view&amp;id= 20 céntimos\" width=\"130\"&gt;&lt;img src=\"http://drive.google.com/uc?export=view&amp;id= 10 céntimos\" width=\"130\"&gt;&lt;/div&gt;*
A2 = &lt;div style=\"display:flex\"&gt;&lt;img src=\"http://drive.google.com/uc?export=view&amp;id= 50 céntimos\" width=\"130\"&gt;&lt;img src=\"http://drive.google.com/uc?export=view&amp;id= 20 céntimos\" width=\"130\"&gt;&lt;img src=\"http://drive.google.com/uc?export=view&amp;id= 10 céntimos\" width=\"130\"&gt;&lt;img src=\"http://drive.google.com/uc?export=view&amp;id= 10 céntimos\" width=\"130\"&gt;&lt;/div&gt;
A3 =  &lt;div style=\"display:flex\"&gt;&lt;img src=\"http://drive.google.com/uc?export=view&amp;id= 20 céntimos\" width=\"130\"&gt;&lt;img src=\"http://drive.google.com/uc?export=view&amp;id= 10 céntimos\" width=\"130\"&gt;&lt;img src=\"http://drive.google.com/uc?export=view&amp;id= 20 céntimos\" width=\"130\"&gt;&lt;img src=\"http://drive.google.com/uc?export=view&amp;id= 10 céntimos\" width=\"130\"&gt;&lt;/div&gt;
A4 =  &lt;div style=\"display:flex\"&gt;&lt;img src=\"http://drive.google.com/uc?export=view&amp;id= 20 céntimos\" width=\"130\"&gt;&lt;img src=\"http://drive.google.com/uc?export=view&amp;id= 20 céntimos\" width=\"130\"&gt;&lt;img src=\"http://drive.google.com/uc?export=view&amp;id= 20 céntimos\" width=\"130\"&gt;&lt;img src=\"http://drive.google.com/uc?export=view&amp;id= 10 céntimos\" width=\"130\"&gt;&lt;/div&gt;
A5 =  &lt;div style=\"display:flex\"&gt;&lt;img src=\"http://drive.google.com/uc?export=view&amp;id= 20 céntimos\" width=\"130\"&gt;&lt;img src=\"http://drive.google.com/uc?export=view&amp;id= 50 céntimos\" width=\"130\"&gt;&lt;img src=\"http://drive.google.com/uc?export=view&amp;id= 20 céntimos\" width=\"130\"&gt;&lt;img src=\"http://drive.google.com/uc?export=view&amp;id= 20 céntimos\" width=\"130\"&gt;&lt;/div&gt;</t>
  </si>
  <si>
    <t>Suma el valor de las monedas.</t>
  </si>
  <si>
    <t>Suma el valor de las monedas.
A2= Estas monedas suman 90 céntimos.
A3= Estas monedas suman 60 céntimos.
A4=Estas monedas suman 70 céntimos.
A5=Estas monedas suman 1 euro y 10 céntimos.</t>
  </si>
  <si>
    <t>{
    "id": "M1-MyM-13a-I-2",
    "stimulus": "&lt;p&gt;Selecciona el grupo de monedas que tiene el mismo valor que la siguiente moneda.&lt;/p&gt;&lt;div style=\"display:flex; justify-content:center;\"&gt;&lt;img src=\"https://blueberry-assets.oneclick.es/M1_MyM_13a_1.png\" width=\"200\"&gt;&lt;/img&gt;&lt;/div&gt;",
    "hint": "&lt;p&gt;Suma el valor de las monedas.&lt;/p&gt;",
    "feedback": "&lt;p&gt;Suma el valor de las monedas.&lt;/p&gt;",
    "seed": {
        "parameters": [],
        "calculated": [
            {
                "name": "A1",
                "label": "&lt;div style=\"display:flex;\"&gt;&lt;img src=\"https://blueberry-assets.oneclick.es/M1_MyM_7a_6.png\" width=\"130\"&gt;&lt;img src=\"https://blueberry-assets.oneclick.es/M1_MyM_7a_5.png\" width=\"130\"&gt;&lt;img src=\"https://blueberry-assets.oneclick.es/M1_MyM_7a_5.png\" width=\"130\"&gt;&lt;img src=\"https://blueberry-assets.oneclick.es/M1_MyM_7a_7.png\" width=\"130\"&gt;&lt;/div&gt;"
            },
            {
                "name": "A2",
                "label": "&lt;div style=\"display:flex;\"&gt;&lt;img src=\"https://blueberry-assets.oneclick.es/M1_MyM_7a_6.png\" width=\"130\"&gt;&lt;img src=\"https://blueberry-assets.oneclick.es/M1_MyM_7a_5.png\" width=\"130\"&gt;&lt;img src=\"https://blueberry-assets.oneclick.es/M1_MyM_7a_7.png\" width=\"130\"&gt;&lt;img src=\"https://blueberry-assets.oneclick.es/M1_MyM_7a_7.png\" width=\"130\"&gt;&lt;/div&gt;",
                "feedback": "&lt;p&gt;Estas monedas suman 90 cts.&lt;/p&gt;",
                "incorrect": true
            },
            {
                "name": "A3",
                "label": "&lt;div style=\"display:flex;\"&gt;&lt;img src=\"https://blueberry-assets.oneclick.es/M1_MyM_7a_5.png\" width=\"130\"&gt;&lt;img src=\"https://blueberry-assets.oneclick.es/M1_MyM_7a_7.png\" width=\"130\"&gt;&lt;img src=\"https://blueberry-assets.oneclick.es/M1_MyM_7a_5.png\" width=\"130\"&gt;&lt;img src=\"https://blueberry-assets.oneclick.es/M1_MyM_7a_7.png\" width=\"130\"&gt;&lt;/div&gt;",
                "feedback": "&lt;p&gt;Estas monedas suman 60 cts.&lt;/p&gt;",
                "incorrect": true
            },
            {
                "name": "A4",
                "label": "&lt;div style=\"display:flex;\"&gt;&lt;img src=\"https://blueberry-assets.oneclick.es/M1_MyM_7a_5.png\" width=\"130\"&gt;&lt;img src=\"https://blueberry-assets.oneclick.es/M1_MyM_7a_5.png\" width=\"130\"&gt;&lt;img src=\"https://blueberry-assets.oneclick.es/M1_MyM_7a_5.png\" width=\"130\"&gt;&lt;img src=\"https://blueberry-assets.oneclick.es/M1_MyM_7a_7.png\" width=\"130\"&gt;&lt;/div&gt;",
                "feedback": "&lt;p&gt;Estas monedas suman 70 cts.&lt;/p&gt;",
                "incorrect": true
            },
            {
                "name": "A5",
                "label": "&lt;div style=\"display:flex;\"&gt;&lt;img src=\"https://blueberry-assets.oneclick.es/M1_MyM_7a_5.png\" width=\"130\"&gt;&lt;img src=\"https://blueberry-assets.oneclick.es/M1_MyM_7a_6.png\" width=\"130\"&gt;&lt;img src=\"https://blueberry-assets.oneclick.es/M1_MyM_7a_5.png\" width=\"130\"&gt;&lt;img src=\"https://blueberry-assets.oneclick.es/M1_MyM_7a_5.png\" width=\"130\"&gt;&lt;/div&gt;",
                "feedback": "&lt;p&gt;Estas monedas suman 1 € y 10 cts.&lt;/p&gt;",
                "incorrect": true
            }
        ],
        "uniques": true
    },
    "algorithm": {
        "name": "trueFalse",
        "template": "Multiple choice – standard",
        "params": {
            "countCorrect": 1,
            "countIncorrect": 2,
            "showCheckIcon": true
        }
    }
}</t>
  </si>
  <si>
    <t>Selecciona el grupo de monedas que tiene el mismo valor que la siguiente moneda.&lt;div style=\"display:flex; justify-content:center;\"&gt;&lt;img src=\"2 €\" width=\"200\"&gt;&lt;/p&gt;&lt;/div&gt;</t>
  </si>
  <si>
    <t>A1 = &lt;div style=\"display:flex\"&gt;&lt;img src=\"http://drive.google.com/uc?export=view&amp;id= 1 €\" width=\"130\"&gt;&lt;img src=\"http://drive.google.com/uc?export=view&amp;id= 50 céntimos\" width=\"130\"&gt;&lt;img src=\"http://drive.google.com/uc?export=view&amp;id= 20 céntimos\" width=\"130\"&gt;&lt;img src=\"http://drive.google.com/uc?export=view&amp;id= 20 céntimos\" width=\"130\"&gt;&lt;img src=\"http://drive.google.com/uc?export=view&amp;id= 10 céntimos\" width=\"130\"&gt;&lt;/div&gt;*
A2 = &lt;div style=\"display:flex\"&gt;&lt;img src=\"http://drive.google.com/uc?export=view&amp;id= 1 €\" width=\"130\"&gt;&lt;img src=\"http://drive.google.com/uc?export=view&amp;id= 20 céntimos\" width=\"130\"&gt;&lt;img src=\"http://drive.google.com/uc?export=view&amp;id= 10 céntimos\" width=\"130\"&gt;&lt;img src=\"http://drive.google.com/uc?export=view&amp;id= 10 céntimos\" width=\"130\"&gt;&lt;/div&gt;
A3 =  &lt;div style=\"display:flex\"&gt;&lt;img src=\"http://drive.google.com/uc?export=view&amp;id= 1 €\" width=\"130\"&gt;&lt;img src=\"http://drive.google.com/uc?export=view&amp;id= 50 céntimos\" width=\"130\"&gt;&lt;img src=\"http://drive.google.com/uc?export=view&amp;id= 50 céntimos\" width=\"130\"&gt;&lt;img src=\"http://drive.google.com/uc?export=view&amp;id= 10 céntimos\" width=\"130\"&gt;&lt;/div&gt;
A4 =  &lt;div style=\"display:flex\"&gt;&lt;img src=\"http://drive.google.com/uc?export=view&amp;id= 1 €\" width=\"130\"&gt;&lt;img src=\"http://drive.google.com/uc?export=view&amp;id= 50 céntimos\" width=\"130\"&gt;&lt;/div&gt;
A5 =  &lt;div style=\"display:flex\"&gt;&lt;img src=\"http://drive.google.com/uc?export=view&amp;id= 50 céntimos\" width=\"130\"&gt;&lt;img src=\"http://drive.google.com/uc?export=view&amp;id= 50 céntimos\" width=\"130\"&gt;&lt;img src=\"http://drive.google.com/uc?export=view&amp;id= 20 céntimos\" width=\"130\"&gt;&lt;img src=\"http://drive.google.com/uc?export=view&amp;id= 20 céntimos\" width=\"130\"&gt;&lt;/div&gt;</t>
  </si>
  <si>
    <r>
      <rPr>
        <rFont val="Calibri"/>
        <sz val="12.0"/>
      </rPr>
      <t>{"id":"M1-MyM-13a-I-3","stimulus":"&lt;p&gt;Selecciona la equivalencia correcta de la siguiente moneda.&lt;/p&gt;&lt;div style=\"display:flex; justify-content:center;\"&gt;&lt;img src=\"</t>
    </r>
    <r>
      <rPr>
        <rFont val="Calibri"/>
        <color rgb="FF1155CC"/>
        <sz val="12.0"/>
        <u/>
      </rPr>
      <t>https://blueberry-assets.oneclick.es/M1_MyM_7a_8.png</t>
    </r>
    <r>
      <rPr>
        <rFont val="Calibri"/>
        <sz val="12.0"/>
      </rPr>
      <t>\" width=\"200\"&gt;&lt;/img&gt;&lt;/div&gt;","hint":"&lt;p&gt;Suma el valor de las monedas.&lt;/p&gt;","feedback":"&lt;p&gt;Suma el valor de las monedas.&lt;/p&gt;","seed":{"parameters":[],"calculated":[{"name":"A1","label":"&lt;div style=\"display:flex;\"&gt;&lt;img src=\"https://blueberry-assets.oneclick.es/M1_MyM_13a_1.png\" width=\"130\"&gt;&lt;img src=\"https://blueberry-assets.oneclick.es/M1_MyM_7a_6.png\" width=\"130\"&gt;&lt;img src=\"https://blueberry-assets.oneclick.es/M1_MyM_7a_5.png\" width=\"130\"&gt;&lt;img src=\"https://blueberry-assets.oneclick.es/M1_MyM_7a_5.png\" width=\"130\"&gt;&lt;img src=\"https://blueberry-assets.oneclick.es/M1_MyM_7a_7.png\" width=\"130\"&gt;&lt;/div&gt;"},{"name":"A2","label":"&lt;div style=\"display:flex;\"&gt;&lt;img src=\"https://blueberry-assets.oneclick.es/M1_MyM_13a_1.png\" width=\"130\"&gt;&lt;img src=\"https://blueberry-assets.oneclick.es/M1_MyM_7a_5.png\" width=\"130\"&gt;&lt;img src=\"https://blueberry-assets.oneclick.es/M1_MyM_7a_7.png\" width=\"130\"&gt;&lt;img src=\"https://blueberry-assets.oneclick.es/M1_MyM_7a_7.png\" width=\"130\"&gt;&lt;/div&gt;","incorrect":true},{"name":"A3","label":"&lt;div style=\"display:flex;\"&gt;&lt;img src=\"https://blueberry-assets.oneclick.es/M1_MyM_13a_1.png\" width=\"130\"&gt;&lt;img src=\"https://blueberry-assets.oneclick.es/M1_MyM_7a_6.png\" width=\"130\"&gt;&lt;img src=\"https://blueberry-assets.oneclick.es/M1_MyM_7a_6.png\" width=\"130\"&gt;&lt;img src=\"https://blueberry-assets.oneclick.es/M1_MyM_7a_7.png\" width=\"130\"&gt;&lt;/div&gt;","incorrect":true},{"name":"A4","label":"&lt;div style=\"display:flex;\"&gt;&lt;img src=\"https://blueberry-assets.oneclick.es/M1_MyM_13a_1.png\" width=\"130\"&gt;&lt;img src=\"https://blueberry-assets.oneclick.es/M1_MyM_7a_6.png\" width=\"130\"&gt;&lt;/div&gt;","incorrect":true},{"name":"A5","label":"&lt;div style=\"display:flex;\"&gt;&lt;img src=\"https://blueberry-assets.oneclick.es/M1_MyM_7a_6.png\" width=\"130\"&gt;&lt;img src=\"https://blueberry-assets.oneclick.es/M1_MyM_7a_6.png\" width=\"130\"&gt;&lt;img src=\"https://blueberry-assets.oneclick.es/M1_MyM_7a_5.png\" width=\"130\"&gt;&lt;img src=\"https://blueberry-assets.oneclick.es/M1_MyM_7a_5.png\" width=\"130\"&gt;&lt;/div&gt;","incorrect":true}],"uniques":true},"algorithm":{"name":"trueFalse","template":"Multiple choice – standard","params":{"countCorrect":1,"countIncorrect":2,"showCheckIcon":false}}}</t>
    </r>
  </si>
  <si>
    <t>¿Cuantas monedas de {{Q1}} céntimos se necesitan para tener 1 €?</t>
  </si>
  <si>
    <t>Se necesitan {{A1}} monedas de {{Q1}} céntimos.</t>
  </si>
  <si>
    <t xml:space="preserve">Q1=List=2,5, 10, 20, 50
</t>
  </si>
  <si>
    <t xml:space="preserve">A1 = 100/{{Q1}}
</t>
  </si>
  <si>
    <t>Suma las monedas de {{Q1}} céntimos necesarias para llegar a 1 €.</t>
  </si>
  <si>
    <t>{"id":"M1-MyM-13a-E-1","stimulus":"&lt;p&gt;¿Cuantas monedas de {{Q1}} cts. se necesitan para tener 1 €?&lt;/p&gt;","feedback":"&lt;p&gt;Suma las monedas de {{Q1}} cts. necesarias para llegar a 1 €.&lt;/p&gt;","hint":"&lt;p&gt;Suma el valor de las monedas.&lt;/p&gt;","template":"&lt;p&gt;Se necesitan {{response}} monedas de {{Q1}} cts.&lt;/p&gt;","seed":{"parameters":[{"name":"Q1","label":null,"list":[2,5,10,20,50]}],"calculated":[{"name":"A1","label":"{{function}}","function":"100/{{Q1}}"}],"uniques":true},"algorithm":{"name":"calculateOperation","params":{"method":"equivLiteral","keyboard":"NUMERICAL"}}}</t>
  </si>
  <si>
    <t>¿Cuantas monedas de {{Q1}} € se necesitan para tener 10 €?</t>
  </si>
  <si>
    <t>Se necesitan {{A1}} monedas de {{Q1}} €.</t>
  </si>
  <si>
    <t xml:space="preserve">Q1=List= 1, 2
</t>
  </si>
  <si>
    <t>A1 = 10/{{Q1}}</t>
  </si>
  <si>
    <t>Suma las monedas de {{Q1}} euros necesarias para llegar a 10 €.</t>
  </si>
  <si>
    <t>{
    "id": "M1-MyM-13a-E-2",
    "stimulus": "&lt;p&gt;¿Cuantas monedas de {{Q1}} € se necesitan para tener 10 €?&lt;/p&gt;",
    "feedback": "&lt;p&gt;Suma las monedas de {{Q1}} € necesarias para llegar a 10 €.&lt;/p&gt;",
    "hint": "&lt;p&gt;Suma el valor de las monedas.&lt;/p&gt;",
    "template": "&lt;p&gt;Se necesitan {{response}} monedas de {{Q1}} €.&lt;/p&gt;",
    "seed": {
        "parameters": [
            {
                "name": "Q1",
                "label": null,
                "list": [
                    1,
                    2
                ]
            }
        ],
        "calculated": [
            {
                "name": "A1",
                "label": "{{function}}",
                "function": "10/{{Q1}}"
            }
        ],
        "uniques": true
    },
    "algorithm": {
        "name": "calculateOperation",
        "params": {
            "method": "equivLiteral",
            "keyboard": "NUMERICAL"
        }
    }
}</t>
  </si>
  <si>
    <t xml:space="preserve">Daniela tiene ahorrado {{Q1}} billetes de {{Q2}} €. ¿Cuánto dinero tiene ahorrado Daniela?
</t>
  </si>
  <si>
    <t xml:space="preserve">Daniela tiene ahorrados {{A1}} €. </t>
  </si>
  <si>
    <t xml:space="preserve">Q1= List=2,3,4,5
Q2=List=5, 10, 20, 50
</t>
  </si>
  <si>
    <t>A1 = {{Q1}}*{{Q2}}</t>
  </si>
  <si>
    <t>Suma {{Q2}} € {{Q1}} veces para saber cuánto dinero tiene ahorrado Daniela.</t>
  </si>
  <si>
    <t>{"id":"M1-MyM-13a-A-1","stimulus":"&lt;p&gt;Daniela tiene ahorrado {{Q1}} billetes de {{Q2}} €. ¿Cuánto dinero tiene ahorrado Daniela?&lt;/p&gt;","feedback":"&lt;p&gt;Suma {{Q2}} € {{Q1}} veces para saber cuánto dinero tiene ahorrado Daniela.&lt;/p&gt;","hint":"&lt;p&gt;Suma el valor de los billetes.&lt;/p&gt;","template":"&lt;p&gt;Daniela tiene ahorrados {{response}} €.&lt;/p&gt;","seed":{"parameters":[{"name":"Q1","label":null,"list":[2,3,4,5]},{"name":"Q2","label":null,"list":[5,10,20,50]}],"calculated":[{"name":"A1","label":"{{function}}","function":"{{Q1}}*{{Q2}}"}],"uniques":true},"algorithm":{"name":"calculateOperation","params":{"method":"equivLiteral","keyboard":"NUMERICAL"}}}</t>
  </si>
  <si>
    <t>Rosa recibió por su cumpleaños {{Q1}} billetes de {{Q2}} €. ¿Cuánto dinero recibió Rosa?</t>
  </si>
  <si>
    <t>Rosa recibió {{A1}} €.</t>
  </si>
  <si>
    <t>Suma {{Q2}} € {{Q1}} veces para saber cuánto dinero recibió Rosa.</t>
  </si>
  <si>
    <t>{"id":"M1-MyM-13a-A-2","stimulus":"&lt;p&gt;Rosa recibió por su cumpleaños {{Q1}} billetes de {{Q2}} €. ¿Cuánto dinero recibió Rosa?&lt;/p&gt;","feedback":"&lt;p&gt;Suma {{Q2}} € {{Q1}} veces para saber cuánto dinero recibió Rosa.&lt;/p&gt;","hint":"&lt;p&gt;Suma el valor de los billetes.&lt;/p&gt;","template":"&lt;p&gt;Rosa recibió {{response}} €.&lt;/p&gt;","seed":{"parameters":[{"name":"Q1","label":null,"list":[2,3,4,5]},{"name":"Q2","label":null,"list":[5,10,20,50]}],"calculated":[{"name":"A1","label":"{{function}}","function":"{{Q1}}*{{Q2}}"}],"uniques":true},"algorithm":{"name":"calculateOperation","params":{"method":"equivLiteral","keyboard":"NUMERICAL"}}}</t>
  </si>
  <si>
    <t>Ana recibe {{Q1}} monedas de {{Q2}} € por cortar el césped de su casa. ¿Cuanto dinero recibe Ana?</t>
  </si>
  <si>
    <t>Ana ha recibido {{A1}} €.</t>
  </si>
  <si>
    <t xml:space="preserve">Q1=List=2,3,4,5
Q2=List= 1, 2
</t>
  </si>
  <si>
    <t>Suma {{Q2}} € {{Q1}} veces para saber cuánto dinero recibió Ana.</t>
  </si>
  <si>
    <t>{"id":"M1-MyM-13a-A-3","stimulus":"&lt;p&gt;Ana recibe {{Q1}} monedas de {{Q2}} € por cortar el césped de su casa. ¿Cuanto dinero recibe Ana?&lt;/p&gt;","feedback":"&lt;p&gt;Suma {{Q2}} € {{Q1}} veces para saber cuánto dinero recibió Ana.&lt;/p&gt;","hint":"&lt;p&gt;Suma el valor de las monedas.&lt;/p&gt;","template":"&lt;p&gt;Ana ha recibido {{response}} €.&lt;/p&gt;","seed":{"parameters":[{"name":"Q1","label":null,"list":[2,3,4,5]},{"name":"Q2","label":null,"list":[1,2]}],"calculated":[{"name":"A1","label":"{{function}}","function":"{{Q1}}*{{Q2}}"}],"uniques":true},"algorithm":{"name":"calculateOperation","params":{"method":"equivLiteral","keyboard":"NUMERICAL"}}}</t>
  </si>
  <si>
    <t>M1-MyM-7b</t>
  </si>
  <si>
    <t>Resuelve situaciones cotidianas sencillas conociendo los valores de las monedas y billetes</t>
  </si>
  <si>
    <t>Samuel ha recibido por su santo {{Q1}} euros y {{Q4}} céntimos. ¿Cuál de estos objetos podría comprar?
TABLA
Fila 1 (Imagen 1 | Imagen 2 | Imagen 3)
Fila 2 ({{T1}} euros y {{Q4}} céntimos | {{T2}} |{{T3}}) euros y {{Q4}} céntimos
A1= Imagen M1-MyM-7b-1*
A2= Imagen M1-MyM-7b-2
A3= Imagen M1-MyM-7b-3</t>
  </si>
  <si>
    <t>Q1 = Min = 6; Max = 15; Step = 1
Q2 = Min = 1; Max = 5; Step = 1
Q3 = Min = 1; Max = 5; Step = 1
Q4 = Min = 2; Max = 99; Step = 1</t>
  </si>
  <si>
    <t>T1= {{Q1}}-{{Q2}} 
T2= {{Q1}}+{{Q2}} 
T3= {{Q1}}+{{Q3}} 
A1= Imagen M1-MyM-7b-1*
A2= Imagen M1-MyM-7b-2
A3= Imagen M1-MyM-7b-3</t>
  </si>
  <si>
    <t>&lt;p&gt;El juego que puede comprar cuesta menos de {{Q1}} euros y {{Q4}} céntimos.&lt;/p&gt;</t>
  </si>
  <si>
    <t>{
    "id": "M1-MyM-7b-I-1",
    "stimulus": "&lt;p&gt;Samuel ha recibido por su santo {{Q1}} € y {{Q2}} cts. ¿Cuál de estos objetos podría comprar?&lt;/p&gt;",
    "hint": "&lt;p&gt;El juego que puede comprar cuesta menos de {{Q1}} € y {{Q2}} cts.&lt;/p&gt;",
    "feedback": "&lt;p&gt;El juego que puede comprar cuesta menos de {{Q1}} € y {{Q2}} cts.&lt;/p&gt;",
    "seed": {
        "parameters": [
            {
                "name": "Q1",
                "label": null,
                "min": 6,
                "max": 15,
                "step": 1
            },
            {
                "name": "Q2",
                "label": null,
                "min": 5,
                "max": 95,
                "step": 5
            },
            {
                "name": "Q3",
                "label": null,
                "min": 1,
                "max": 5,
                "step": 1
            },
            {
                "name": "Q4",
                "label": null,
                "min": 1,
                "max": 5,
                "step": 1
            },
            {
                "name": "Q5",
                "label": null,
                "min": 1,
                "max": 5,
                "step": 1
            },
            {
                "name": "Q6",
                "label": null,
                "list": [
                    "M1_MyM_7b_1.svg",
                    "M1_MyM_7b_2.svg",
                    "M1_MyM_7b_3.svg"
                ]
            },
            {
                "name": "Q7",
                "label": null,
                "list": [
                    "M1_MyM_7b_1.svg",
                    "M1_MyM_7b_2.svg",
                    "M1_MyM_7b_3.svg"
                ]
            },
            {
                "name": "Q8",
                "label": null,
                "list": [
                    "M1_MyM_7b_1.svg",
                    "M1_MyM_7b_2.svg",
                    "M1_MyM_7b_3.svg"
                ]
            }
        ],
        "uniques": true,
        "calculated": [
            {
                "name": "T1",
                "label": "{{function}}",
                "function": "{{Q1}}-{{Q3}}",
                "temp": true
            },
            {
                "name": "T2",
                "label": "{{function}}",
                "function": "{{Q1}}+{{Q4}} ",
                "temp": true
            },
            {
                "name": "T3",
                "label": "{{function}}",
                "function": "{{Q1}}+{{Q5}} ",
                "temp": true
            },
            {
                "name": "A1",
                "label": "&lt;div style=\"display:flex; justify-content:center;\"&gt;&lt;img src=\"https://blueberry-assets.oneclick.es/{{Q6}}\" width=\"300\"&gt;&lt;/img&gt;&lt;/div&gt;&lt;div style=\"display:flex; justify-content:center;\"&gt;{{T1}} € y {{Q2}} cts.&lt;/div&gt;"
            },
            {
                "name": "A2",
                "label": "&lt;div style=\"display:flex; justify-content:center;\"&gt;&lt;img src=\"https://blueberry-assets.oneclick.es/{{Q7}}\" width=\"300\"&gt;&lt;/img&gt;&lt;/div&gt;&lt;div style=\"display:flex; justify-content:center;\"&gt;{{T2}} €&lt;/div&gt;",
                "incorrect": true
            },
            {
                "name": "A3",
                "label": "&lt;div style=\"display:flex; justify-content:center;\"&gt;&lt;img src=\"https://blueberry-assets.oneclick.es/{{Q8}}\" width=\"300\"&gt;&lt;/img&gt;&lt;/div&gt;&lt;div style=\"display:flex; justify-content:center;\"&gt;{{T3}} € y {{Q2}} cts.&lt;/div&gt;",
                "incorrect": true
            }
        ]
    },
    "algorithm": {
        "name": "trueFalse",
        "template": "Multiple choice – standard",
        "params": {
            "countCorrect": 1,
            "countIncorrect": 2,
            "showCheckIcon": false,
            "columns": 3
        }
    }
}</t>
  </si>
  <si>
    <t>Marina quiere comprar un libro con {{Q1}} euros. Selecciona el libro que puede comprar.
TABLA
Fila 1 (Un libro de fantasía | Un libro de aventuras | Un cómic)
Fila 2 ({{T1}} euros y {{Q5}} céntimos | {{T2}} y {{Q6}} céntimos |{{T3}}) euros y {{Q7}} céntimos
{{A1}}
{{A2}}*
{{A3}}</t>
  </si>
  <si>
    <t>Q1 = Min = 13; Max = 50; Step = 1
Q2-Q4 = Min = 1; Max = 5; Step = 1
Q5-Q7 = Min = 2; Max = 99; Step = 1</t>
  </si>
  <si>
    <t>T1= {{Q1}}-{{Q2}} 
T2= {{Q1}}+{{Q3}} 
T3= {{Q1}}+{{Q4}} 
A1= math.min({{T1}},{{T2}},{{T3}})
A2={{T1}}+{{T2}}+{{T3}}-math.max({{T1}},{{T2}},{{T3}})-math.min({{T1}},{{T2}},{{T3}})
A3= math.max({{T1}},{{T2}},{{T3}})</t>
  </si>
  <si>
    <t>&lt;p&gt;El valor del libro que puede comprar es inferior a {{Q1}} euros.&lt;/p&gt;</t>
  </si>
  <si>
    <t>{
    "id": "M1-MyM-7b-I-2",
    "stimulus": "&lt;p&gt;Marina quiere comprar un libro con {{Q1}} €. Selecciona el libro que puede comprar.&lt;/p&gt;",
    "hint": "&lt;p&gt;El valor del libro que puede comprar es inferior a {{Q1}} €.&lt;/p&gt;",
    "feedback": "&lt;p&gt;El valor del libro que puede comprar es inferior a {{Q1}} €.&lt;/p&gt;",
    "seed": {
        "parameters": [
            {
                "name": "Q1",
                "label": null,
                "min": 13,
                "max": 50,
                "step": 1
            },
            {
                "name": "Q2",
                "label": null,
                "min": 1,
                "max": 5,
                "step": 1
            },
            {
                "name": "Q3",
                "label": null,
                "min": 1,
                "max": 5,
                "step": 1
            },
            {
                "name": "Q4",
                "label": null,
                "min": 1,
                "max": 5,
                "step": 1
            },
            {
                "name": "Q5",
                "label": null,
                "min": 2,
                "max": 99,
                "step": 1
            },
            {
                "name": "Q6",
                "label": null,
                "min": 2,
                "max": 99,
                "step": 1
            },
            {
                "name": "Q7",
                "label": null,
                "min": 2,
                "max": 99,
                "step": 1
            },
            {
                "name": "Q8",
                "label": null,
                "list": [
                    "M1_MyM_7b_6.svg",
                    "M1_MyM_7b_7.svg",
                    "M1_MyM_7b_8.svg"
                ]
            },
            {
                "name": "Q9",
                "label": null,
                "list": [
                    "M1_MyM_7b_6.svg",
                    "M1_MyM_7b_7.svg",
                    "M1_MyM_7b_8.svg"
                ]
            },
            {
                "name": "Q10",
                "label": null,
                "list": [
                    "M1_MyM_7b_6.svg",
                    "M1_MyM_7b_7.svg",
                    "M1_MyM_7b_8.svg"
                ]
            }
        ],
        "calculated": [
            {
                "name": "T1",
                "label": "{{function}}",
                "function": "{{Q1}}-{{Q2}}",
                "temp": true
            },
            {
                "name": "T2",
                "label": "{{function}}",
                "function": "{{Q1}}+{{Q3}} ",
                "temp": true
            },
            {
                "name": "T3",
                "label": "{{function}}",
                "function": "{{Q1}}+{{Q4}} ",
                "temp": true
            },
            {
                "name": "A1",
                "label": "&lt;div style=\"display:flex; justify-content:center;\"&gt;&lt;img src=\"https://blueberry-assets.oneclick.es/{{Q8}}\" width=\"300\"&gt;&lt;/img&gt;&lt;/div&gt;&lt;div style=\"display:flex; justify-content:center;\"&gt;{{T1}} € y {{Q5}} cts.&lt;/div&gt;"
            },
            {
                "name": "A2",
                "label": "&lt;div style=\"display:flex; justify-content:center;\"&gt;&lt;img src=\"https://blueberry-assets.oneclick.es/{{Q9}}\" width=\"300\"&gt;&lt;/img&gt;&lt;/div&gt;&lt;div style=\"display:flex; justify-content:center;\"&gt;{{T2}} € y {{Q6}} cts.&lt;/div&gt;",
                "incorrect": true
            },
            {
                "name": "A3",
                "label": "&lt;div style=\"display:flex; justify-content:center;\"&gt;&lt;img src=\"https://blueberry-assets.oneclick.es/{{Q10}}\" width=\"300\"&gt;&lt;/img&gt;&lt;/div&gt;&lt;div style=\"display:flex; justify-content:center;\"&gt;{{T3}} € y {{Q7}} cts.&lt;/div&gt;",
                "incorrect": true
            }
        ],
        "uniques": true
    },
    "algorithm": {
        "name": "trueFalse",
        "template": "Multiple choice – standard",
        "params": {
            "countCorrect": 1,
            "countIncorrect": 2,
            "showCheckIcon": false,
            "columns": 3
        }
    }
}</t>
  </si>
  <si>
    <t>Isabel tiene solo {{Q1}} céntimos en la cartera. ¿Cuál de estos objetos puede comprar? 
TABLA
Fila 1 (Imagen 1 | Imagen 2 | Imagen 3)
Fila 2 ({{T1}} céntimos | {{T2}} céntimos |{{T3}}) céntimos
A1= Imagen M1-MyM-7b-4*
A2= Imagen M1-MyM-7b-5
A3= Imagen M1-MyM-7b-6</t>
  </si>
  <si>
    <t>Q1 = Min = 50; Max = 80; Step = 1
Q2-Q4 = Min = 2; Max = 19; Step = 1</t>
  </si>
  <si>
    <t>T1= {{Q1}}-{{Q2}} 
T2= {{Q1}}+{{Q3}} 
T3= {{Q1}}+{{Q4}} 
A1= math.min({{T1}},{{T2}},{{T3}})
A2={{T1}}+{{T2}}+{{T3}}-math.max({{T1}},{{T2}},{{T3}})-math.min({{T1}},{{T2}},{{T3}})
A3= math.max({{T1}},{{T2}},{{T3}})</t>
  </si>
  <si>
    <t>&lt;p&gt;El valor del objeto que puede comprar es inferior a {{Q1}} céntimos.&lt;/p&gt;</t>
  </si>
  <si>
    <t>{
    "id": "M1-MyM-7b-I-3",
    "stimulus": "&lt;p&gt;Isabel tiene solo {{Q1}} cts. en la cartera. ¿Cuál de estos objetos puede comprar?&lt;/p&gt;",
    "hint": "&lt;p&gt;El valor del objeto que puede comprar es inferior a {{Q1}} cts.&lt;/p&gt;",
    "feedback": "&lt;p&gt;El valor del objeto que puede comprar es inferior a {{Q1}} cts.&lt;/p&gt;",
    "seed": {
        "parameters": [
            {
                "name": "Q1",
                "label": null,
                "min": 50,
                "max": 80,
                "step": 1
            },
            {
                "name": "Q2",
                "label": null,
                "min": 2,
                "max": 19,
                "step": 1
            },
            {
                "name": "Q3",
                "label": null,
                "min": 2,
                "max": 19,
                "step": 1
            },
            {
                "name": "Q4",
                "label": null,
                "min": 2,
                "max": 19,
                "step": 1
            },
            {
                "name": "Q6",
                "label": null,
                "list": [
                    "M1_MyM_7b_4.svg",
                    "M1_MyM_7b_5.svg",
                    "M1_MyM_7b_9.svg"
                ]
            },
            {
                "name": "Q7",
                "label": null,
                "list": [
                    "M1_MyM_7b_4.svg",
                    "M1_MyM_7b_5.svg",
                    "M1_MyM_7b_9.svg"
                ]
            },
            {
                "name": "Q8",
                "label": null,
                "list": [
                    "M1_MyM_7b_4.svg",
                    "M1_MyM_7b_5.svg",
                    "M1_MyM_7b_9.svg"
                ]
            }
        ],
        "calculated": [
            {
                "name": "T1",
                "label": "{{function}}",
                "function": "{{Q1}}-{{Q2}}",
                "temp": true
            },
            {
                "name": "T2",
                "label": "{{function}}",
                "function": "{{Q1}}+{{Q3}} ",
                "temp": true
            },
            {
                "name": "T3",
                "label": "{{function}}",
                "function": "{{Q1}}+{{Q4}} ",
                "temp": true
            },
            {
                "name": "A1",
                "label": "&lt;div style=\"display:flex; justify-content:center;\"&gt;&lt;img src=\"https://blueberry-assets.oneclick.es/{{Q6}}\" width=\"300\"&gt;&lt;/img&gt;&lt;/div&gt;&lt;div style=\"display:flex; justify-content:center;\"&gt;{{T1}} cts.&lt;/div&gt;"
            },
            {
                "name": "A2",
                "label": "&lt;div style=\"display:flex; justify-content:center;\"&gt;&lt;img src=\"https://blueberry-assets.oneclick.es/{{Q7}}\" width=\"300\"&gt;&lt;/img&gt;&lt;/div&gt;&lt;div style=\"display:flex; justify-content:center;\"&gt;{{T2}} cts.&lt;/div&gt;",
                "incorrect": true
            },
            {
                "name": "A3",
                "label": "&lt;div style=\"display:flex; justify-content:center;\"&gt;&lt;img src=\"https://blueberry-assets.oneclick.es/{{Q8}}\" width=\"300\"&gt;&lt;/img&gt;&lt;/div&gt;&lt;div style=\"display:flex; justify-content:center;\"&gt;{{T3}} cts.&lt;/div&gt;",
                "incorrect": true
            }
        ],
        "uniques": true
    },
    "algorithm": {
        "name": "trueFalse",
        "template": "Multiple choice – standard",
        "params": {
            "countCorrect": 1,
            "countIncorrect": 2,
            "showCheckIcon": false,
            "columns": 3
        }
    }
}</t>
  </si>
  <si>
    <t xml:space="preserve">¿Cuántos billetes de {{Q1}} € son necesarios para hacer una compra en el mercado de {{T1}} €? </t>
  </si>
  <si>
    <t xml:space="preserve">Son necesarios {{A1}} billetes de {{Q1}} €. </t>
  </si>
  <si>
    <t xml:space="preserve">Q1=List=5, 10, 20, 50
Q2= List=2,3,4,5
</t>
  </si>
  <si>
    <t>T1= {{Q1}}*{{Q2}} 
A1= {{Q2}}</t>
  </si>
  <si>
    <t>&lt;p&gt;Cuenta las veces que hay que sumar {{Q1}} hasta obtener {{T1}}.&lt;/p&gt;</t>
  </si>
  <si>
    <t>{"id":"M1-MyM-7b-E-1","stimulus":"&lt;p&gt;¿Cuántos billetes de {{Q1}} € son necesarios para comprar una camiseta que cuesta {{T1}} €?&lt;/p&gt;","feedback":"&lt;p&gt;Cuenta la cantidad de veces que cabe {{Q1}} en {{T1}} para obtener la cantidad de billetes necesarios.&lt;/p&gt;","hint":"&lt;div style=\"display:flex; justify-content:center;\"&gt;&lt;img src=\"https://blueberry-assets.oneclick.es/M1_MyM_7a_10.png\" width=\"300\"&gt;&lt;/img&gt;&lt;/div&gt;","template":"&lt;p&gt;Son necesarios {{response}} billetes de {{Q1}} €.&lt;/p&gt;","seed":{"parameters":[{"name":"Q2","label":null,"list":[2,3,4,5]},{"name":"Q1","label":null,"list":[5,10,20]}],"calculated":[{"name":"T1","label":"{{function}}","function":"{{Q1}}*{{Q2}}","temp":true},{"name":"A1","label":"{{function}}","function":"{{Q2}}"}],"uniques":true},"algorithm":{"name":"calculateOperation","params":{"method":"equivLiteral","keyboard":"NUMERICAL"}}}</t>
  </si>
  <si>
    <t xml:space="preserve">¿Cuántos billetes de {{Q1}} € son necesarios para pagar un juguete que cuesta {{T1}} €? </t>
  </si>
  <si>
    <t>Q1=List=5, 10, 20, 50
Q2= List=2,3,4</t>
  </si>
  <si>
    <t>{"id":"M1-MyM-7b-E-2","stimulus":"&lt;p&gt;¿Cuántos billetes de {{Q1}} € son necesarios para pagar un juguete que cuesta {{T1}} €?&lt;/p&gt;","feedback":"&lt;p&gt;Cuenta las veces que hay que sumar {{Q1}} hasta obtener {{T1}}.&lt;/p&gt;","hint":"&lt;p&gt;Cuenta las veces que hay que sumar {{Q1}} hasta obtener {{T1}}.&lt;/p&gt;","template":"&lt;p&gt;Son necesarios {{response}} billetes de {{Q1}} €.&lt;/p&gt;","seed":{"parameters":[{"name":"Q2","label":null,"list":[2,3,4,5]},{"name":"Q1","label":null,"list":[5,10,20,50]}],"calculated":[{"name":"T1","label":"{{function}}","function":"{{Q1}}*{{Q2}}","temp":true},{"name":"A1","label":"{{function}}","function":"{{Q2}}"}],"uniques":true},"algorithm":{"name":"calculateOperation","params":{"method":"equivLiteral","keyboard":"NUMERICAL"}}}</t>
  </si>
  <si>
    <t xml:space="preserve">¿Cuántas monedas de {{Q1}} céntimos son necesarios para pagar una golosina que cuesta {{T1}} céntimos? </t>
  </si>
  <si>
    <t>Son necesarios {{A1}} monedas de {{Q1}} céntimos.</t>
  </si>
  <si>
    <t>Q1=List=1, 2, 5, 10, 20
Q2= List=2,3,4</t>
  </si>
  <si>
    <t>{"id":"M1-MyM-7b-E-3","stimulus":"&lt;p&gt;¿Cuántas monedas de {{Q1}} cts. son necesarios para pagar una golosina que cuesta {{T1}} cts.?&lt;/p&gt;","feedback":"&lt;p&gt;Cuenta las veces que hay que sumar {{Q1}} hasta obtener {{T1}}.&lt;/p&gt;","hint":"&lt;p&gt;Cuenta las veces que hay que sumar {{Q1}} hasta obtener {{T1}}.&lt;/p&gt;","template":"&lt;p&gt;Son necesarios {{response}} monedas de {{Q1}} cts.&lt;/p&gt;","seed":{"parameters":[{"name":"Q1","label":null,"list":[2,5]},{"name":"Q2","label":null,"list":[3,4,5]}],"calculated":[{"name":"T1","label":"{{function}}","function":"{{Q1}}*{{Q2}}","temp":true},{"name":"A1","label":"{{function}}","function":"{{Q2}}"}],"uniques":true},"algorithm":{"name":"calculateOperation","params":{"method":"equivLiteral","keyboard":"NUMERICAL"}}}</t>
  </si>
  <si>
    <t>M1-MyM-14a</t>
  </si>
  <si>
    <t>Compara los valores de monedas y billetes</t>
  </si>
  <si>
    <t>¿Cuál de estas monedas vale más?
moneda de 2 euros*
moneda de 1 euros*
moneda de 50 cent *
moneda de 10 cent 
moneda de 5 cent 
moneda de 2 cent 
moneda de 1 cent 
(Se ven 3)</t>
  </si>
  <si>
    <t>&lt;p&gt;Estas son algunas de las monedas y billetes de euro.&lt;p&gt;
Imagen con valores de las monedas</t>
  </si>
  <si>
    <t>&lt;p&gt;Estas son algunas de las monedas y billetes de euro.&lt;p&gt;
Imagen con valores de las monedas</t>
  </si>
  <si>
    <t>{"id":"M1-MyM-14a-I-1","stimulus":"&lt;p&gt;¿Cuál de estas monedas vale más?&lt;/p&gt;","hint":"&lt;p&gt;Estas son algunas de las monedas y billetes de euro.&lt;/p&gt;&lt;div style=\"display:flex; justify-content:center;\"&gt;&lt;img src=\"https://blueberry-assets.oneclick.es/M1_MyM_7a_TE.png\" width=\"300\"&gt;&lt;/img&gt;&lt;/div&gt;","feedback":"&lt;p&gt;Estas son algunas de las monedas y billetes de euro.&lt;/p&gt;&lt;div style=\"display:flex; justify-content:center;\"&gt;&lt;img src=\"https://blueberry-assets.oneclick.es/M1_MyM_7a_TE.png\" width=\"300\"&gt;&lt;/img&gt;&lt;/div&gt;","seed":{"parameters":[],"calculated":[{"name":"A1","label":"&lt;div style=\"display:flex; justify-content:center;\"&gt;&lt;img src=\"https://blueberry-assets.oneclick.es/M1_MyM_7a_8.png\" width=\"300\"&gt;&lt;/img&gt;&lt;/div&gt;"},{"name":"A2","label":"&lt;div style=\"display:flex; justify-content:center;\"&gt;&lt;img src=\"https://blueberry-assets.oneclick.es/M1_MyM_13a_1.png\" width=\"300\"&gt;&lt;/img&gt;&lt;/div&gt;"},{"name":"A3","label":"&lt;div style=\"display:flex; justify-content:center;\"&gt;&lt;img src=\"https://blueberry-assets.oneclick.es/M1_MyM_7a_6.png\" width=\"300\"&gt;&lt;/img&gt;&lt;/div&gt;"},{"name":"A4","label":"&lt;div style=\"display:flex; justify-content:center;\"&gt;&lt;img src=\"https://blueberry-assets.oneclick.es/M1_MyM_7a_5.png\" width=\"300\"&gt;&lt;/img&gt;&lt;/div&gt;","incorrect":true},{"name":"A5","label":"&lt;div style=\"display:flex; justify-content:center;\"&gt;&lt;img src=\"https://blueberry-assets.oneclick.es/M1_MyM_7a_7.png\" width=\"300\"&gt;&lt;/img&gt;&lt;/div&gt;","incorrect":true},{"name":"A6","label":"&lt;div style=\"display:flex; justify-content:center;\"&gt;&lt;img src=\"https://blueberry-assets.oneclick.es/M1_MyM_7a_9.png\" width=\"300\"&gt;&lt;/img&gt;&lt;/div&gt;","incorrect":true},{"name":"A7","label":"&lt;div style=\"display:flex; justify-content:center;\"&gt;&lt;img src=\"https://blueberry-assets.oneclick.es/M1_MyM_14a_1.png\" width=\"300\"&gt;&lt;/img&gt;&lt;/div&gt;","incorrect":true}],"uniques":true},"algorithm":{"name":"trueFalse","template":"Multiple choice – standard","params":{"countCorrect":1,"countIncorrect":2,"showCheckIcon":false,"columns":3}}}</t>
  </si>
  <si>
    <t>¿Cuál de estas monedas vale menos?
moneda de 2 euros
moneda de 1 euros
moneda de 50 cent 
moneda de 10 cent 
moneda de 5 cent *
moneda de 2 cent *
moneda de 1 cent *
(Se ven 3)</t>
  </si>
  <si>
    <t>{"id":"M1-MyM-14a-I-2","stimulus":"&lt;p&gt;¿Cuál de estas monedas vale menos?&lt;/p&gt;","hint":"&lt;p&gt;Estas son algunas de las monedas y billetes de euro.&lt;/p&gt;&lt;div style=\"display:flex; justify-content:center;\"&gt;&lt;img src=\"https://blueberry-assets.oneclick.es/M1_MyM_7a_TE.png\" width=\"300\"&gt;&lt;/img&gt;&lt;/div&gt;","feedback":"&lt;p&gt;Estas son algunas de las monedas y billetes de euro.&lt;/p&gt;&lt;div style=\"display:flex; justify-content:center;\"&gt;&lt;img src=\"https://blueberry-assets.oneclick.es/M1_MyM_7a_TE.png\" width=\"300\"&gt;&lt;/img&gt;&lt;/div&gt;","seed":{"parameters":[],"calculated":[{"name":"A1","label":"&lt;div style=\"display:flex; justify-content:center;\"&gt;&lt;img src=\"https://blueberry-assets.oneclick.es/M1_MyM_7a_8.png\" width=\"300\"&gt;&lt;/img&gt;&lt;/div&gt;","incorrect":true},{"name":"A2","label":"&lt;div style=\"display:flex; justify-content:center;\"&gt;&lt;img src=\"https://blueberry-assets.oneclick.es/M1_MyM_13a_1.png\" width=\"300\"&gt;&lt;/img&gt;&lt;/div&gt;","incorrect":true},{"name":"A3","label":"&lt;div style=\"display:flex; justify-content:center;\"&gt;&lt;img src=\"https://blueberry-assets.oneclick.es/M1_MyM_7a_6.png\" width=\"300\"&gt;&lt;/img&gt;&lt;/div&gt;","incorrect":true},{"name":"A4","label":"&lt;div style=\"display:flex; justify-content:center;\"&gt;&lt;img src=\"https://blueberry-assets.oneclick.es/M1_MyM_7a_5.png\" width=\"300\"&gt;&lt;/img&gt;&lt;/div&gt;","incorrect":true},{"name":"A5","label":"&lt;div style=\"display:flex; justify-content:center;\"&gt;&lt;img src=\"https://blueberry-assets.oneclick.es/M1_MyM_7a_7.png\" width=\"300\"&gt;&lt;/img&gt;&lt;/div&gt;"},{"name":"A6","label":"&lt;div style=\"display:flex; justify-content:center;\"&gt;&lt;img src=\"https://blueberry-assets.oneclick.es/M1_MyM_7a_9.png\" width=\"300\"&gt;&lt;/img&gt;&lt;/div&gt;"},{"name":"A7","label":"&lt;div style=\"display:flex; justify-content:center;\"&gt;&lt;img src=\"https://blueberry-assets.oneclick.es/M1_MyM_14a_1.png\" width=\"300\"&gt;&lt;/img&gt;&lt;/div&gt;"}],"uniques":true},"algorithm":{"name":"trueFalse","template":"Multiple choice – standard","params":{"countCorrect":1,"countIncorrect":2,"showCheckIcon":false,"columns":3}}}</t>
  </si>
  <si>
    <t>¿Cuál de estos billetes vale más?
billete de 50 €*
billete de 20 €*
billete de 10 €
billete de 5 €
(Se ven 3, 1 correcta)</t>
  </si>
  <si>
    <t>&lt;p&gt;Estas son algunas de las monedas y billetes de euro.&lt;p&gt;
Imagen con valores de los billetes.</t>
  </si>
  <si>
    <t>{"id":"M1-MyM-14a-I-3","stimulus":"&lt;p&gt;¿Cuál de estos billetes vale más?&lt;/p&gt;","hint":"&lt;p&gt;Estas son algunas de las monedas y billetes de euro.&lt;/p&gt;&lt;div style=\"display:flex; justify-content:center;\"&gt;&lt;img src=\"https://blueberry-assets.oneclick.es/M1_MyM_7a_TE.png\" width=\"300\"&gt;&lt;/img&gt;&lt;/div&gt;","feedback":"&lt;p&gt;Estas son algunas de las monedas y billetes de euro.&lt;/p&gt;&lt;div style=\"display:flex; justify-content:center;\"&gt;&lt;img src=\"https://blueberry-assets.oneclick.es/M1_MyM_7a_TE.png\" width=\"300\"&gt;&lt;/img&gt;&lt;/div&gt;","seed":{"parameters":[],"calculated":[{"name":"A1","label":"&lt;div style=\"display:flex; justify-content:center;\"&gt;&lt;img src=\"https://blueberry-assets.oneclick.es/M1_MyM_7a_1.png\" width=\"300\"&gt;&lt;/img&gt;&lt;/div&gt;","incorrect":true},{"name":"A2","label":"&lt;div style=\"display:flex; justify-content:center;\"&gt;&lt;img src=\"https://blueberry-assets.oneclick.es/M1_MyM_7a_2.png\" width=\"300\"&gt;&lt;/img&gt;&lt;/div&gt;"},{"name":"A3","label":"&lt;div style=\"display:flex; justify-content:center;\"&gt;&lt;img src=\"https://blueberry-assets.oneclick.es/M1_MyM_7a_21.png\" width=\"300\"&gt;&lt;/img&gt;&lt;/div&gt;"},{"name":"A4","label":"&lt;div style=\"display:flex; justify-content:center;\"&gt;&lt;img src=\"https://blueberry-assets.oneclick.es/M1_MyM_7a_3.png\" width=\"300\"&gt;&lt;/img&gt;&lt;/div&gt;","incorrect":true}],"uniques":true},"algorithm":{"name":"trueFalse","template":"Multiple choice – standard","params":{"countCorrect":1,"countIncorrect":2,"showCheckIcon":false,"columns":3}}}</t>
  </si>
  <si>
    <t>¿Cuál de estos billetes vale menos?
billete de 50 €
billete de 20 €
billete de 10 €*
billete de 5 €*
(Se ven 3, 1 correcta)</t>
  </si>
  <si>
    <t>{"id":"M1-MyM-14a-I-4","stimulus":"&lt;p&gt;¿Cuál de estos billetes vale menos?&lt;/p&gt;","hint":"&lt;p&gt;Estas son algunas de las monedas y billetes de euro.&lt;/p&gt;&lt;div style=\"display:flex; justify-content:center;\"&gt;&lt;img src=\"https://blueberry-assets.oneclick.es/M1_MyM_7a_TE.png\" width=\"300\"&gt;&lt;/img&gt;&lt;/div&gt;","feedback":"&lt;p&gt;Estas son algunas de las monedas y billetes de euro.&lt;/p&gt;&lt;div style=\"display:flex; justify-content:center;\"&gt;&lt;img src=\"https://blueberry-assets.oneclick.es/M1_MyM_7a_TE.png\" width=\"300\"&gt;&lt;/img&gt;&lt;/div&gt;","seed":{"parameters":[],"calculated":[{"name":"A1","label":"&lt;div style=\"display:flex; justify-content:center;\"&gt;&lt;img src=\"https://blueberry-assets.oneclick.es/M1_MyM_7a_1.png\" width=\"300\"&gt;&lt;/img&gt;&lt;/div&gt;","incorrect":true},{"name":"A2","label":"&lt;div style=\"display:flex; justify-content:center;\"&gt;&lt;img src=\"https://blueberry-assets.oneclick.es/M1_MyM_7a_2.png\" width=\"300\"&gt;&lt;/img&gt;&lt;/div&gt;","incorrect":true},{"name":"A3","label":"&lt;div style=\"display:flex; justify-content:center;\"&gt;&lt;img src=\"https://blueberry-assets.oneclick.es/M1_MyM_7a_21.png\" width=\"300\"&gt;&lt;/img&gt;&lt;/div&gt;","incorrect":true},{"name":"A4","label":"&lt;div style=\"display:flex; justify-content:center;\"&gt;&lt;img src=\"https://blueberry-assets.oneclick.es/M1_MyM_7a_3.png\" width=\"300\"&gt;&lt;/img&gt;&lt;/div&gt;"}],"uniques":true},"algorithm":{"name":"trueFalse","template":"Multiple choice – standard","params":{"countCorrect":1,"countIncorrect":2,"showCheckIcon":false,"columns":3}}}</t>
  </si>
  <si>
    <t>Selecciona las monedas que están ordenadas de menor a mayor.
{{Q1}} {{Q2}} {{Q3}}*
{{Q5}} {{Q4}} {{Q6}}
{{Q9}} {{Q7}} {{Q8}}</t>
  </si>
  <si>
    <t>Todo imágenes: 
Q1 = monedas de 1, 2 y 5 cent 
Q2 = monedas de 10 20 y 50 cent 
Q3 = monedas de 1 y 2 euros 
Q4 = monedas de 1, 2 y 5 cent 
Q5 = monedas de 10 20 y 50 cent 
Q6 = monedas de 1 y 2 euros 
Q7 = monedas de 1, 2 y 5 cent 
Q8 = monedas de 10 20 y 50 cent 
Q9 = monedas de 1 y 2 euros</t>
  </si>
  <si>
    <t>ordena según "valor"</t>
  </si>
  <si>
    <t>{
    "id": "M1-MyM-14a-E-1",
    "stimulus": "&lt;p&gt;Selecciona las monedas que están ordenadas de menor a mayor.&lt;/p&gt;",
    "hint": "&lt;p&gt;Estas son algunas de las monedas y billetes de euro.&lt;/p&gt;&lt;div style=\"display:flex; justify-content:center;\"&gt;&lt;img src=\"https://blueberry-assets.oneclick.es/M1_MyM_7a_TE.png\" width=\"300\"&gt;&lt;/img&gt;&lt;/div&gt;",
    "feedback": "&lt;p&gt;Estas son algunas de las monedas y billetes de euro.&lt;/p&gt;&lt;div style=\"display:flex; justify-content:center;\"&gt;&lt;img src=\"https://blueberry-assets.oneclick.es/M1_MyM_7a_TE.png\" width=\"300\"&gt;&lt;/img&gt;&lt;/div&gt;",
    "seed": {
        "parameters": [
            {
                "name": "Q1",
                "label": null,
                "list": [
                    "M1_MyM_14a_1.png",
                    "M1_MyM_7a_9.png",
                    "M1_MyM_14a_2.png"
                ]
            },
            {
                "name": "Q2",
                "label": null,
                "list": [
                    "M1_MyM_7a_7.png",
                    "M1_MyM_7a_5.png",
                    "M1_MyM_7a_6.png"
                ]
            },
            {
                "name": "Q3",
                "label": null,
                "list": [
                    "M1_MyM_13a_1.png",
                    "M1_MyM_7a_8.png"
                ]
            },
            {
                "name": "Q4",
                "label": null,
                "list": [
                    "M1_MyM_14a_1.png",
                    "M1_MyM_7a_9.png",
                    "M1_MyM_14a_2.png"
                ]
            },
            {
                "name": "Q5",
                "label": null,
                "list": [
                    "M1_MyM_7a_7.png",
                    "M1_MyM_7a_5.png",
                    "M1_MyM_7a_6.png"
                ]
            },
            {
                "name": "Q6",
                "label": null,
                "list": [
                    "M1_MyM_13a_1.png",
                    "M1_MyM_7a_8.png"
                ]
            },
            {
                "name": "Q7",
                "label": null,
                "list": [
                    "M1_MyM_14a_1.png",
                    "M1_MyM_7a_9.png",
                    "M1_MyM_14a_2.png"
                ]
            },
            {
                "name": "Q8",
                "label": null,
                "list": [
                    "M1_MyM_7a_7.png",
                    "M1_MyM_7a_5.png",
                    "M1_MyM_7a_6.png"
                ]
            },
            {
                "name": "Q9",
                "label": null,
                "list": [
                    "M1_MyM_13a_1.png",
                    "M1_MyM_7a_8.png"
                ]
            }
        ],
        "calculated": [
            {
                "name": "A1",
                "label": "&lt;div style=\"display:flex; justify-content:center;\"&gt;&lt;img src=\"https://blueberry-assets.oneclick.es/{{Q1}}\" width=\"150\"&gt;&lt;/img&gt;&lt;div style=\"display:flex; justify-content:center;\"&gt;&lt;img src=\"https://blueberry-assets.oneclick.es/{{Q2}}\" width=\"150\"&gt;&lt;/img&gt;&lt;div style=\"display:flex; justify-content:center;\"&gt;&lt;img src=\"https://blueberry-assets.oneclick.es/{{Q3}}\" width=\"150\"&gt;&lt;/img&gt;"
            },
            {
                "name": "A2",
                "label": "&lt;div style=\"display:flex; justify-content:center;\"&gt;&lt;img src=\"https://blueberry-assets.oneclick.es/{{Q5}}\" width=\"150\"&gt;&lt;/img&gt;&lt;div style=\"display:flex; justify-content:center;\"&gt;&lt;img src=\"https://blueberry-assets.oneclick.es/{{Q4}}\" width=\"150\"&gt;&lt;/img&gt;&lt;div style=\"display:flex; justify-content:center;\"&gt;&lt;img src=\"https://blueberry-assets.oneclick.es/{{Q6}}\" width=\"150\"&gt;&lt;/img&gt;",
                "incorrect":true
            },
            {
                "name": "A3",
                "label": "&lt;div style=\"display:flex; justify-content:center;\"&gt;&lt;img src=\"https://blueberry-assets.oneclick.es/{{Q9}}\" width=\"150\"&gt;&lt;/img&gt;&lt;div style=\"display:flex; justify-content:center;\"&gt;&lt;img src=\"https://blueberry-assets.oneclick.es/{{Q7}}\" width=\"150\"&gt;&lt;/img&gt;&lt;div style=\"display:flex; justify-content:center;\"&gt;&lt;img src=\"https://blueberry-assets.oneclick.es/{{Q8}}\" width=\"150\"&gt;&lt;/img&gt;",
                "incorrect": true
            }
        ],
        "uniques": true
    },
    "algorithm": {
        "name": "trueFalse",
        "template": "Multiple choice – standard",
        "params": {
            "countCorrect": 1,
            "countIncorrect": 2,
            "showCheckIcon":true
        }
    }
}</t>
  </si>
  <si>
    <t>Selecciona los billetes que están ordenados de menor a mayor.
en imagen: billete de 5 €, billete de 10 € y billete de 20 €*
en imagen: billete de 20 €, billete de 5 € y billete de 10 €
en imagen: billete de 5 €, billete de 20 € y billete de 10 €
en imagen: billete de 10 €, billete de 20 € y billete de 5 €
en imagen: billete de 20 €, billete de 10 € y billete de 5 €
Se ven 3</t>
  </si>
  <si>
    <t>{
    "id": "M1-MyM-14a-E-2",
    "stimulus": "&lt;p&gt;Selecciona los billetes que están ordenados de menor a mayor.&lt;/p&gt;",
    "hint": "&lt;p&gt;Estas son algunas de las monedas y billetes de euro.&lt;/p&gt;&lt;div style=\"display:flex; justify-content:center;\"&gt;&lt;img src=\"https://blueberry-assets.oneclick.es/M1_MyM_7a_TE.png\" width=\"300\"&gt;&lt;/img&gt;&lt;/div&gt;",
    "feedback": "&lt;p&gt;Estas son algunas de las monedas y billetes de euro.&lt;/p&gt;&lt;div style=\"display:flex; justify-content:center;\"&gt;&lt;img src=\"https://blueberry-assets.oneclick.es/M1_MyM_7a_TE.png\" width=\"300\"&gt;&lt;/img&gt;&lt;/div&gt;",
    "seed": {
        "parameters": [],
        "calculated": [
            {
                "name": "A1",
                "label": "&lt;div style=\"display:flex;\"&gt;&lt;img src=\"https://blueberry-assets.oneclick.es/M1_MyM_7a_3.png\" width=\"130\"&gt;&lt;img src=\"https://blueberry-assets.oneclick.es/M1_MyM_7a_1.png\" width=\"130\"&gt;&lt;img src=\"https://blueberry-assets.oneclick.es/M1_MyM_7a_2.png\" width=\"130\"&gt;&lt;/img&gt;&lt;/div&gt;"
            },
            {
                "name": "A2",
                "label": "&lt;div style=\"display:flex;\"&gt;&lt;img src=\"https://blueberry-assets.oneclick.es/M1_MyM_7a_2.png\" width=\"130\"&gt;&lt;/img&gt;&lt;img src=\"https://blueberry-assets.oneclick.es/M1_MyM_7a_3.png\" width=\"130\"&gt;&lt;img src=\"https://blueberry-assets.oneclick.es/M1_MyM_7a_1.png\" width=\"130\"&gt;&lt;/div&gt;",
                "incorrect": true
            },
            {
                "name": "A3",
                "label": "&lt;div style=\"display:flex;\"&gt;&lt;img src=\"https://blueberry-assets.oneclick.es/M1_MyM_7a_1.png\" width=\"130\"&gt;&lt;img src=\"https://blueberry-assets.oneclick.es/M1_MyM_7a_2.png\" width=\"130\"&gt;&lt;/img&gt;&lt;/img&gt;&lt;img src=\"https://blueberry-assets.oneclick.es/M1_MyM_7a_3.png\" width=\"130\"&gt;&lt;/div&gt;",
                "incorrect": true
            },
            {
                "name": "A4",
                "label": "&lt;div style=\"display:flex;\"&gt;&lt;img src=\"https://blueberry-assets.oneclick.es/M1_MyM_7a_3.png\" width=\"130\"&gt;&lt;img src=\"https://blueberry-assets.oneclick.es/M1_MyM_7a_2.png\" width=\"130\"&gt;&lt;/img&gt;&lt;img src=\"https://blueberry-assets.oneclick.es/M1_MyM_7a_1.png\" width=\"130\"&gt;&lt;/div&gt;",
                "incorrect": true
            },
            {
                "name": "A5",
                "label": "&lt;div style=\"display:flex;\"&gt;&lt;img src=\"https://blueberry-assets.oneclick.es/M1_MyM_7a_2.png\" width=\"130\"&gt;&lt;/img&gt;&lt;img src=\"https://blueberry-assets.oneclick.es/M1_MyM_7a_1.png\" width=\"130\"&gt;&lt;img src=\"https://blueberry-assets.oneclick.es/M1_MyM_7a_3.png\" width=\"130\"&gt;&lt;/div&gt;",
                "incorrect": true
            }
        ],
        "uniques": true
    },
    "algorithm": {
        "name": "trueFalse",
        "template": "Multiple choice – standard",
        "params": {
            "countCorrect": 1,
            "countIncorrect": 3,
            "showCheckIcon": false,
            "columns": 2
        }
    }
}</t>
  </si>
  <si>
    <t>M1-MyM-8a</t>
  </si>
  <si>
    <t>Identifica los días de la semana asociándolos con eventos escolares y meteorológicos</t>
  </si>
  <si>
    <t>&lt;p&gt;Señala las frases correctas.&lt;/p&gt;</t>
  </si>
  <si>
    <t>A1=El lunes es el primer día de la semana.#*
A2=El viernes es el último día de clase de la semana.#*
A3=El fin de semana es el sábado y el domingo.#*
A4=Hay que ir a clase de lunes a viernes.#*
A5=El viernes es el primer día de la semana.#El primer día de la semana es el lunes.
A6=El fin de semana es de viernes a domingo.#|El fin de semana es el sábado y el domingo.
A7=Hay que ir a clase de lunes a domingo.#|En realidad, hay que ir a clase de lunes a viernes.
A8=El domingo hay que ir a clase.#|Los fines de semana no hay clase.
A9=El sábado hay que ir a clase.#|Los fines de semana no hay clase.</t>
  </si>
  <si>
    <t>&lt;p&gt;Estos son los días de la semana:&lt;/p&gt;
$$IMG=M1-MyM-8a-4</t>
  </si>
  <si>
    <t>{"id":"M1-MyM-8a-I-1","stimulus":"&lt;p&gt;Marca la oración correcta.&lt;/p&gt;","hint":"&lt;p&gt;Estos son los días de la semana:&lt;/p&gt;&lt;div style=\"display:flex; justify-content:center;\"&gt;&lt;img src=\"https://blueberry-assets.oneclick.es/M1_MyM_8a_4.svg\" width=\"600\"&gt;&lt;/img&gt;&lt;/div&gt;","feedback":"&lt;p&gt;Estos son los días de la semana:&lt;/p&gt;&lt;div style=\"display:flex; justify-content:center;\"&gt;&lt;img src=\"https://blueberry-assets.oneclick.es/M1_MyM_8a_4.svg\" width=\"600\"&gt;&lt;/img&gt;&lt;/div&gt;","seed":{"parameters":[],"calculated":[{"name":"A1","label":"El lunes es el primer día de la semana.","function":""},{"name":"A2","label":"El viernes es el último día de clase de la semana.","function":""},{"name":"A3","label":"El fin de semana es el sábado y el domingo.","function":""},{"name":"A4","label":"Hay que ir a clase de lunes a viernes.","function":""},{"name":"A5","label":"El viernes es el primer día de la semana.","function":"El primer día de la semana es el lunes.","incorrect":true},{"name":"A6","label":"El fin de semana es de viernes a domingo.","function":"","incorrect":true,"feedback":"El fin de semana es el sábado y el domingo."},{"name":"A7","label":"Hay que ir a clase de lunes a domingo.","function":"","incorrect":true,"feedback":"En realidad, hay que ir a clase de lunes a viernes."},{"name":"A8","label":"El domingo hay que ir a clase.","function":"","incorrect":true,"feedback":"Los fines de semana no hay clase."},{"name":"A9","label":"El sábado hay que ir a clase.","function":"","incorrect":true,"feedback":"Los fines de semana no hay clase."}],"uniques":true},"algorithm":{"name":"trueFalse","template":"Multiple choice – standard","params":{"countCorrect":1,"countIncorrect":2,"showCheckIcon":true}}}</t>
  </si>
  <si>
    <t>&lt;p&gt;Ordena los días de la semana.&lt;/p&gt;</t>
  </si>
  <si>
    <t>A1=Lunes#1
A2=Martes#2
A3=Miércoles#3
A4=Jueves#4
A5=Viernes#5
A6=Sábado#6
A7=Domingo#7</t>
  </si>
  <si>
    <t>{
    "id": "M1-MyM-8a-I-2",
    "stimulus": "&lt;p&gt;Ordena los días de la semana.&lt;/p&gt;",
    "template": "&lt;p style=\"text-align: center\"&gt;{{response}}, {{response}}, {{response}}, {{response}}, {{response}}, {{response}}, {{response}}&lt;/p&gt;",
    "hint": "&lt;p&gt;Estos son los días de la semana:&lt;/p&gt;&lt;div style=\"display:flex; justify-content:center;\"&gt;&lt;img src=\"https://blueberry-assets.oneclick.es/M1_MyM_8a_4.svg\" width=\"600\"&gt;&lt;/img&gt;&lt;/div&gt;",
    "feedback": "&lt;p&gt;Estos son los días de la semana:&lt;/p&gt;&lt;div style=\"display:flex; justify-content:center;\"&gt;&lt;img src=\"https://blueberry-assets.oneclick.es/M1_MyM_8a_4.svg\" width=\"600\"&gt;&lt;/img&gt;&lt;/div&gt;",
    "seed": {
        "calculated": [
            {
                "name": "A1",
                "label": "lunes",
                "function": ""
            },
            {
                "name": "A2",
                "label": "martes",
                "function": ""
            },
            {
                "name": "A3",
                "label": "miércoles",
                "function": ""
            },
            {
                "name": "A4",
                "label": "jueves",
                "function": ""
            },
            {
                "name": "A5",
                "label": "viernes",
                "function": ""
            },
            {
                "name": "A6",
                "label": "sábado",
                "function": ""
            },
            {
                "name": "A7",
                "label": "domingo",
                "function": ""
            }
        ],
        "uniques": true
    },
    "algorithm": {
        "name": "calculateOperation",
        "template": "Cloze with drag &amp; drop",
        "params": {
            "keyboard": "NUMERICAL"
        }
    }
}</t>
  </si>
  <si>
    <t>&lt;p&gt;¿Cómo se clasifican estos días?&lt;/p&gt;
$$TBL=2x2
0,0=Día hábil,#8119AE,#FFFFFF,bold
0,1=Día de fin de semana,#8119AE,#FFFFFF,bold
1,0={{A1}}
1,1={{A2}}</t>
  </si>
  <si>
    <t>Q1 = List = 1, 2, 3, 4, 5
Q2 = List = 6, 7</t>
  </si>
  <si>
    <t>A1 = Lemonlib.numToWeekday({{Q1}},'es')*
A2 = Lemonlib.numToWeekday({{Q2}},'es')*</t>
  </si>
  <si>
    <t>{
    "id": "M1-MyM-8a-I-3",
    "stimulus": "&lt;p&gt;¿Cómo se clasifican estos días?&lt;/p&gt;",
    "template": "&lt;div style=\"display:flex; justify-content:center;\"&gt;&lt;table style=\"width: 50%;\"&gt;&lt;tbody&gt;&lt;tr&gt;&lt;td style=\"width: 50.0%; text-align: center; background-color: #C77CB7; color: #FFFFFF;\"&gt;&lt;b&gt;Día hábil&lt;/b&gt;&lt;/td&gt;&lt;td style=\"width: 50.0%; text-align: center; background-color: #C77CB7; color: #FFFFFF;\"&gt;&lt;b&gt;Día de fin de semana&lt;/b&gt;&lt;/td&gt;&lt;/tr&gt;&lt;tr&gt;&lt;td style=\"width: 50.0%; text-align: center;\"&gt;{{response}}&lt;/td&gt;&lt;td style=\"width: 50.0%; text-align: center;\"&gt;{{response}}&lt;/td&gt;&lt;/tr&gt;&lt;/tbody&gt;&lt;/table&gt;&lt;/div&gt;",
    "hint": "&lt;p&gt;Estos son los días de la semana:&lt;/p&gt;&lt;div style=\"display:flex; justify-content:center;\"&gt;&lt;img src=\"https://blueberry-assets.oneclick.es/M1_MyM_8a_4.svg\" width=\"600\"&gt;&lt;/img&gt;&lt;/div&gt;",
    "feedback": "&lt;p&gt;Estos son los días de la semana:&lt;/p&gt;&lt;div style=\"display:flex; justify-content:center;\"&gt;&lt;img src=\"https://blueberry-assets.oneclick.es/M1_MyM_8a_4.svg\" width=\"600\"&gt;&lt;/img&gt;&lt;/div&gt;",
    "seed": {
        "parameters": [
            {
                "name": "Q1",
                "label": null,
                "list": [
                    1,
                    2,
                    3,
                    4,
                    5
                ]
            },
            {
                "name": "Q2",
                "label": null,
                "list": [
                    6,
                    7
                ]
            }
        ],
        "calculated": [
            {
                "name": "A1",
                "label": "{{function}}",
                "function": "Lemonlib.numToWeekday({{Q1}},'es')"
            },
            {
                "name": "A2",
                "label": "{{function}}",
                "function": "Lemonlib.numToWeekday({{Q2}},'es')"
            }
        ],
        "uniques": true
    },
    "algorithm": {
        "name": "calculateOperation",
        "template": "Cloze with drag &amp; drop",
        "params": {
            "keyboard": "NUMERICAL"
        }
    }
}</t>
  </si>
  <si>
    <t>&lt;p&gt;Completa la frase.&lt;/p&gt;
$$TBL=2x7
0,0=Lunes,#196AAE,#FFFFFF,bold
0,1=Martes,#196AAE,#FFFFFF,bold
0,2=Miércoles,#196AAE,#FFFFFF,bold
0,3=Jueves,#196AAE,#FFFFFF,bold
0,4=Viernes,#196AAE,#FFFFFF,bold
0,5=Sábado,#196AAE,#FFFFFF,bold
0,6=Domingo,#196AAE,#FFFFFF,bold
1,0=$$IMG=M1-MyM-8a-1
1,1=$$IMG=M1-MyM-8a-1
1,2=$$IMG=M1-MyM-8a-2
1,3=$$IMG=M1-MyM-8a-2
1,4=$$IMG=M1-MyM-8a-3
1,5=$$IMG=M1-MyM-8a-2
1,6=$$IMG=M1-MyM-8a-2
(Ojo, en inglés y brasileño la semana empieza el domingo)</t>
  </si>
  <si>
    <t>&lt;p&gt;Va a llover el {{group1}}.&lt;/p&gt;</t>
  </si>
  <si>
    <t>Q1-Q2 = List = lunes, martes, miércoles, jueves, sábado, domingo</t>
  </si>
  <si>
    <t>group1=
A1=viernes*
A2={{Q1}}
A3={{Q2}}</t>
  </si>
  <si>
    <t>{"id":"M1-MyM-8a-E-1","stimulus":"&lt;p&gt;Completa la oración.&lt;/p&gt;&lt;table style=\"width: 100%;\"&gt;&lt;tbody&gt;&lt;tr&gt;&lt;td style=\"width: 14.29%; text-align: center; background-color: #72D2CD; color: #FFFFFF;\"&gt;&lt;b&gt;Lunes&lt;/b&gt;&lt;/td&gt;&lt;td style=\"width: 14.29%; text-align: center; background-color: #72D2CD; color: #FFFFFF;\"&gt;&lt;b&gt;Martes&lt;/b&gt;&lt;/td&gt;&lt;td style=\"width: 14.29%; text-align: center; background-color: #72D2CD; color: #FFFFFF;\"&gt;&lt;b&gt;Miércoles&lt;/b&gt;&lt;/td&gt;&lt;td style=\"width: 14.29%; text-align: center; background-color: #72D2CD; color: #FFFFFF;\"&gt;&lt;b&gt;Jueves&lt;/b&gt;&lt;/td&gt;&lt;td style=\"width: 14.29%; text-align: center; background-color: #72D2CD; color: #FFFFFF;\"&gt;&lt;b&gt;Viernes&lt;/b&gt;&lt;/td&gt;&lt;td style=\"width: 14.29%; text-align: center; background-color: #72D2CD; color: #FFFFFF;\"&gt;&lt;b&gt;Sábado&lt;/b&gt;&lt;/td&gt;&lt;td style=\"width: 14.29%; text-align: center; background-color: #72D2CD; color: #FFFFFF;\"&gt;&lt;b&gt;Domingo&lt;/b&gt;&lt;/td&gt;&lt;/tr&gt;&lt;tr&gt;&lt;td style=\"width: 14.29%; text-align: center;\"&gt;&lt;div style=\"display:flex; justify-content:center;\"&gt;&lt;img src=\"https://blueberry-assets.oneclick.es/M1_MyM_8a_1.svg\"&gt;&lt;/img&gt;&lt;/div&gt;&lt;/td&gt;&lt;td style=\"width: 14.29%; text-align: center;\"&gt;&lt;div style=\"display:flex; justify-content:center;\"&gt;&lt;img src=\"https://blueberry-assets.oneclick.es/M1_MyM_8a_1.svg\"&gt;&lt;/img&gt;&lt;/div&gt;&lt;/td&gt;&lt;td style=\"width: 14.29%; text-align: center;\"&gt;&lt;div style=\"display:flex; justify-content:center;\"&gt;&lt;img src=\"https://blueberry-assets.oneclick.es/M1_MyM_8a_2.svg\"&gt;&lt;/img&gt;&lt;/div&gt;&lt;/td&gt;&lt;td style=\"width: 14.29%; text-align: center;\"&gt;&lt;div style=\"display:flex; justify-content:center;\"&gt;&lt;img src=\"https://blueberry-assets.oneclick.es/M1_MyM_8a_2.svg\"&gt;&lt;/img&gt;&lt;/div&gt;&lt;/td&gt;&lt;td style=\"width: 14.29%; text-align: center;\"&gt;&lt;div style=\"display:flex; justify-content:center;\"&gt;&lt;img src=\"https://blueberry-assets.oneclick.es/M1_MyM_8a_3.svg\"&gt;&lt;/img&gt;&lt;/div&gt;&lt;/td&gt;&lt;td style=\"width: 14.29%; text-align: center;\"&gt;&lt;div style=\"display:flex; justify-content:center;\"&gt;&lt;img src=\"https://blueberry-assets.oneclick.es/M1_MyM_8a_2.svg\"&gt;&lt;/img&gt;&lt;/div&gt;&lt;/td&gt;&lt;td style=\"width: 14.29%; text-align: center;\"&gt;&lt;div style=\"display:flex; justify-content:center;\"&gt;&lt;img src=\"https://blueberry-assets.oneclick.es/M1_MyM_8a_2.svg\"&gt;&lt;/img&gt;&lt;/div&gt;&lt;/td&gt;&lt;/tr&gt;&lt;/tbody&gt;&lt;/table&gt;","template":"&lt;p&gt;Va a llover el {{response}}.&lt;/p&gt;","hint":"&lt;p&gt;Estos son los días de la semana:&lt;/p&gt;&lt;div style=\"display:flex; justify-content:center;\"&gt;&lt;img src=\"https://blueberry-assets.oneclick.es/M1_MyM_8a_4.svg\" width=\"600\"&gt;&lt;/img&gt;&lt;/div&gt;","feedback":"&lt;p&gt;Estos son los días de la semana:&lt;/p&gt;&lt;div style=\"display:flex; justify-content:center;\"&gt;&lt;img src=\"https://blueberry-assets.oneclick.es/M1_MyM_8a_4.svg\" width=\"600\"&gt;&lt;/img&gt;&lt;/div&gt;","seed":{"parameters":[{"name":"Q1","label":null,"list":["lunes","martes","miércoles","jueves","sábado","domingo"]},{"name":"Q2","label":null,"list":["lunes","martes","miércoles","jueves","sábado","domingo"]}],"calculated":[{"name":"A1","label":"{{function}}","function":"viernes","group":1},{"name":"A2","label":"{{function}}","function":"{{Q1}}","incorrect":true,"group":1},{"name":"A3","label":"{{function}}","function":"{{Q2}}","incorrect":true,"group":1}],"uniques":true},"algorithm":{"name":"groupResponses","template":"Cloze with drop down"}}</t>
  </si>
  <si>
    <t>&lt;p&gt;Completa la frase.&lt;/p&gt;
$$TBL=2x7
0,0=Lunes,#196AAE,#FFFFFF,bold
0,1=Martes,#196AAE,#FFFFFF,bold
0,2=Miércoles,#196AAE,#FFFFFF,bold
0,3=Jueves,#196AAE,#FFFFFF,bold
0,4=Viernes,#196AAE,#FFFFFF,bold
0,5=Sábado,#196AAE,#FFFFFF,bold
0,6=Domingo,#196AAE,#FFFFFF,bold
1,0=$$IMG=M1-MyM-8a-2
1,1=$$IMG=M1-MyM-8a-2
1,2=$$IMG=M1-MyM-8a-1
1,3=$$IMG=M1-MyM-8a-2
1,4=$$IMG=M1-MyM-8a-2
1,5=$$IMG=M1-MyM-8a-3
1,6=$$IMG=M1-MyM-8a-2
(Ojo, en inglés y brasileño la semana empieza el domingo)</t>
  </si>
  <si>
    <t>&lt;p&gt;Va a hacer sol el {{group1}}.&lt;/p&gt;</t>
  </si>
  <si>
    <t>Q1-Q2 = List = lunes, martes, jueves, viernes, sábado, domingo</t>
  </si>
  <si>
    <t>group1=
A1=miércoles*
A2={{Q1}}
A3={{Q2}}</t>
  </si>
  <si>
    <t>{"id":"M1-MyM-8a-E-2","stimulus":"&lt;p&gt;Completa la oración.&lt;/p&gt;&lt;table style=\"width: 100%;\"&gt;&lt;tbody&gt;&lt;tr&gt;&lt;td style=\"width: 14.29%; text-align: center; background-color: #BDB1FB; color: #FFFFFF;\"&gt;&lt;b&gt;Lunes&lt;/b&gt;&lt;/td&gt;&lt;td style=\"width: 14.29%; text-align: center; background-color: #BDB1FB; color: #FFFFFF;\"&gt;&lt;b&gt;Martes&lt;/b&gt;&lt;/td&gt;&lt;td style=\"width: 14.29%; text-align: center; background-color: #BDB1FB; color: #FFFFFF;\"&gt;&lt;b&gt;Miércoles&lt;/b&gt;&lt;/td&gt;&lt;td style=\"width: 14.29%; text-align: center; background-color: #BDB1FB; color: #FFFFFF;\"&gt;&lt;b&gt;Jueves&lt;/b&gt;&lt;/td&gt;&lt;td style=\"width: 14.29%; text-align: center; background-color: #BDB1FB; color: #FFFFFF;\"&gt;&lt;b&gt;Viernes&lt;/b&gt;&lt;/td&gt;&lt;td style=\"width: 14.29%; text-align: center; background-color: #BDB1FB; color: #FFFFFF;\"&gt;&lt;b&gt;Sábado&lt;/b&gt;&lt;/td&gt;&lt;td style=\"width: 14.29%; text-align: center; background-color: #BDB1FB; color: #FFFFFF;\"&gt;&lt;b&gt;Domingo&lt;/b&gt;&lt;/td&gt;&lt;/tr&gt;&lt;tr&gt;&lt;td style=\"width: 14.29%; text-align: center;\"&gt;&lt;div style=\"display:flex; justify-content:center;\"&gt;&lt;img src=\"https://blueberry-assets.oneclick.es/M1_MyM_8a_2.svg\"&gt;&lt;/img&gt;&lt;/div&gt;&lt;/td&gt;&lt;td style=\"width: 14.29%; text-align: center;\"&gt;&lt;div style=\"display:flex; justify-content:center;\"&gt;&lt;img src=\"https://blueberry-assets.oneclick.es/M1_MyM_8a_2.svg\"&gt;&lt;/img&gt;&lt;/div&gt;&lt;/td&gt;&lt;td style=\"width: 14.29%; text-align: center;\"&gt;&lt;div style=\"display:flex; justify-content:center;\"&gt;&lt;img src=\"https://blueberry-assets.oneclick.es/M1_MyM_8a_1.svg\"&gt;&lt;/img&gt;&lt;/div&gt;&lt;/td&gt;&lt;td style=\"width: 14.29%; text-align: center;\"&gt;&lt;div style=\"display:flex; justify-content:center;\"&gt;&lt;img src=\"https://blueberry-assets.oneclick.es/M1_MyM_8a_2.svg\"&gt;&lt;/img&gt;&lt;/div&gt;&lt;/td&gt;&lt;td style=\"width: 14.29%; text-align: center;\"&gt;&lt;div style=\"display:flex; justify-content:center;\"&gt;&lt;img src=\"https://blueberry-assets.oneclick.es/M1_MyM_8a_2.svg\"&gt;&lt;/img&gt;&lt;/div&gt;&lt;/td&gt;&lt;td style=\"width: 14.29%; text-align: center;\"&gt;&lt;div style=\"display:flex; justify-content:center;\"&gt;&lt;img src=\"https://blueberry-assets.oneclick.es/M1_MyM_8a_3.svg\"&gt;&lt;/img&gt;&lt;/div&gt;&lt;/td&gt;&lt;td style=\"width: 14.29%; text-align: center;\"&gt;&lt;div style=\"display:flex; justify-content:center;\"&gt;&lt;img src=\"https://blueberry-assets.oneclick.es/M1_MyM_8a_2.svg\"&gt;&lt;/img&gt;&lt;/div&gt;&lt;/td&gt;&lt;/tr&gt;&lt;/tbody&gt;&lt;/table&gt;","template":"&lt;p&gt;Va a hacer sol el {{response}}.&lt;/p&gt;","hint":"&lt;p&gt;Estos son los días de la semana:&lt;/p&gt;&lt;div style=\"display:flex; justify-content:center;\"&gt;&lt;img src=\"https://blueberry-assets.oneclick.es/M1_MyM_8a_4.svg\" width=\"600\"&gt;&lt;/img&gt;&lt;/div&gt;","feedback":"&lt;p&gt;Estos son los días de la semana:&lt;/p&gt;&lt;div style=\"display:flex; justify-content:center;\"&gt;&lt;img src=\"https://blueberry-assets.oneclick.es/M1_MyM_8a_4.svg\" width=\"600\"&gt;&lt;/img&gt;&lt;/div&gt;","seed":{"parameters":[{"name":"Q1","label":null,"list":["lunes","martes","jueves","viernes","sábado","domingo"]},{"name":"Q2","label":null,"list":["lunes","martes","jueves","viernes","sábado","domingo"]}],"calculated":[{"name":"A1","label":"{{function}}","function":"miércoles","group":1},{"name":"A2","label":"{{function}}","function":"{{Q1}}","incorrect":true,"group":1},{"name":"A3","label":"{{function}}","function":"{{Q2}}","incorrect":true,"group":1}],"uniques":true},"algorithm":{"name":"groupResponses","template":"Cloze with drop down"}}</t>
  </si>
  <si>
    <t>&lt;p&gt;Completa la frase.&lt;/p&gt;
$$TBL=2x7
0,0=Lunes,#196AAE,#FFFFFF,bold
0,1=Martes,#196AAE,#FFFFFF,bold
0,2=Miércoles,#196AAE,#FFFFFF,bold
0,3=Jueves,#196AAE,#FFFFFF,bold
0,4=Viernes,#196AAE,#FFFFFF,bold
0,5=Sábado,#196AAE,#FFFFFF,bold
0,6=Domingo,#196AAE,#FFFFFF,bold
1,0=$$IMG=M1-MyM-8a-3
1,1=$$IMG=M1-MyM-8a-2
1,2=$$IMG=M1-MyM-8a-1
1,3=$$IMG=M1-MyM-8a-1
1,4=$$IMG=M1-MyM-8a-1
1,5=$$IMG=M1-MyM-8a-1
1,6=$$IMG=M1-MyM-8a-1
(Ojo, en inglés y brasileño la semana empieza el domingo)</t>
  </si>
  <si>
    <t>&lt;p&gt;Va a estar nublado el {{group1}}.&lt;/p&gt;</t>
  </si>
  <si>
    <t>Q1-Q2 = List = lunes, miércoles, jueves, viernes, sábado, domingo</t>
  </si>
  <si>
    <t>group1=
A1=martes*
A2={{Q1}}
A3={{Q2}}</t>
  </si>
  <si>
    <t>{"id":"M1-MyM-8a-E-3","stimulus":"&lt;p&gt;Completa la oración.&lt;/p&gt;&lt;table style=\"width: 100%;\"&gt;&lt;tbody&gt;&lt;tr&gt;&lt;td style=\"width: 14.29%; text-align: center; background-color: #FDCB7D; color: #555555;\"&gt;&lt;b&gt;Lunes&lt;/b&gt;&lt;/td&gt;&lt;td style=\"width: 14.29%; text-align: center; background-color: #FDCB7D; color: #555555;\"&gt;&lt;b&gt;Martes&lt;/b&gt;&lt;/td&gt;&lt;td style=\"width: 14.29%; text-align: center; background-color: #FDCB7D; color: #555555;\"&gt;&lt;b&gt;Miércoles&lt;/b&gt;&lt;/td&gt;&lt;td style=\"width: 14.29%; text-align: center; background-color: #FDCB7D; color: #555555;\"&gt;&lt;b&gt;Jueves&lt;/b&gt;&lt;/td&gt;&lt;td style=\"width: 14.29%; text-align: center; background-color: #FDCB7D; color: #555555;\"&gt;&lt;b&gt;Viernes&lt;/b&gt;&lt;/td&gt;&lt;td style=\"width: 14.29%; text-align: center; background-color: #FDCB7D; color: #555555;\"&gt;&lt;b&gt;Sábado&lt;/b&gt;&lt;/td&gt;&lt;td style=\"width: 14.29%; text-align: center; background-color: #FDCB7D; color: #555555;\"&gt;&lt;b&gt;Domingo&lt;/b&gt;&lt;/td&gt;&lt;/tr&gt;&lt;tr&gt;&lt;td style=\"width: 14.29%; text-align: center;\"&gt;&lt;div style=\"display:flex; justify-content:center;\"&gt;&lt;img src=\"https://blueberry-assets.oneclick.es/M1_MyM_8a_3.svg\"&gt;&lt;/img&gt;&lt;/div&gt;&lt;/td&gt;&lt;td style=\"width: 14.29%; text-align: center;\"&gt;&lt;div style=\"display:flex; justify-content:center;\"&gt;&lt;img src=\"https://blueberry-assets.oneclick.es/M1_MyM_8a_2.svg\"&gt;&lt;/img&gt;&lt;/div&gt;&lt;/td&gt;&lt;td style=\"width: 14.29%; text-align: center;\"&gt;&lt;div style=\"display:flex; justify-content:center;\"&gt;&lt;img src=\"https://blueberry-assets.oneclick.es/M1_MyM_8a_1.svg\"&gt;&lt;/img&gt;&lt;/div&gt;&lt;/td&gt;&lt;td style=\"width: 14.29%; text-align: center;\"&gt;&lt;div style=\"display:flex; justify-content:center;\"&gt;&lt;img src=\"https://blueberry-assets.oneclick.es/M1_MyM_8a_1.svg\"&gt;&lt;/img&gt;&lt;/div&gt;&lt;/td&gt;&lt;td style=\"width: 14.29%; text-align: center;\"&gt;&lt;div style=\"display:flex; justify-content:center;\"&gt;&lt;img src=\"https://blueberry-assets.oneclick.es/M1_MyM_8a_1.svg\"&gt;&lt;/img&gt;&lt;/div&gt;&lt;/td&gt;&lt;td style=\"width: 14.29%; text-align: center;\"&gt;&lt;div style=\"display:flex; justify-content:center;\"&gt;&lt;img src=\"https://blueberry-assets.oneclick.es/M1_MyM_8a_1.svg\"&gt;&lt;/img&gt;&lt;/div&gt;&lt;/td&gt;&lt;td style=\"width: 14.29%; text-align: center;\"&gt;&lt;div style=\"display:flex; justify-content:center;\"&gt;&lt;img src=\"https://blueberry-assets.oneclick.es/M1_MyM_8a_1.svg\"&gt;&lt;/img&gt;&lt;/div&gt;&lt;/td&gt;&lt;/tr&gt;&lt;/tbody&gt;&lt;/table&gt;","template":"&lt;p&gt;Va a estar nublado el {{response}}.&lt;/p&gt;","hint":"&lt;p&gt;Estos son los días de la semana:&lt;/p&gt;&lt;div style=\"display:flex; justify-content:center;\"&gt;&lt;img src=\"https://blueberry-assets.oneclick.es/M1_MyM_8a_4.svg\" width=\"600\"&gt;&lt;/img&gt;&lt;/div&gt;","feedback":"&lt;p&gt;Estos son los días de la semana:&lt;/p&gt;&lt;div style=\"display:flex; justify-content:center;\"&gt;&lt;img src=\"https://blueberry-assets.oneclick.es/M1_MyM_8a_4.svg\" width=\"600\"&gt;&lt;/img&gt;&lt;/div&gt;","seed":{"parameters":[{"name":"Q1","label":null,"list":["lunes","miércoles","jueves","viernes","sábado","domingo"]},{"name":"Q2","label":null,"list":["lunes","miércoles","jueves","viernes","sábado","domingo"]}],"calculated":[{"name":"A1","label":"{{function}}","function":"martes","group":1},{"name":"A2","label":"{{function}}","function":"{{Q1}}","incorrect":true,"group":1},{"name":"A3","label":"{{function}}","function":"{{Q2}}","incorrect":true,"group":1}],"uniques":true},"algorithm":{"name":"groupResponses","template":"Cloze with drop down"}}</t>
  </si>
  <si>
    <t>M1-MyM-8b</t>
  </si>
  <si>
    <t>Identifica los meses del año asociándolos con eventos escolares y meteorológicos</t>
  </si>
  <si>
    <t>Señala la frase correcta.
El curso empieza en septiembre.*
Las vacaciones de verano son en julio y agosto.*
Las vacaciones de Navidad empiezan en diciembre.*
Febrero es uno de los meses de invierno.*
La primavera empieza en septiembre.
El verano acaba en diciembre.
En agosto todavía es otoño.
En abril es siempre invierno.
(Se ven 2, 1 correcta)</t>
  </si>
  <si>
    <t>no aplica</t>
  </si>
  <si>
    <t>&lt;p&gt;Un año tiene doce meses: enero, febrero, marzo, abril, mayo, junio, julio, agosto, septiembre, octubre, noviembre y diciembre.&lt;/p&gt;</t>
  </si>
  <si>
    <t>&lt;p&gt;Un año tiene doce meses: enero, febrero, marzo, abril, mayo, junio, julio, agosto, septiembre, octubre, noviembre y diciembre.&lt;/p&gt;
A5=&lt;p&gt;La primavera empieza en marzo y termina en junio.&lt;/p&gt;
A6=&lt;p&gt;El verano empieza en junio y termina en septiembre.&lt;/p&gt;
A7=&lt;p&gt;En agosto es verano.&lt;p&gt;
A8=&lt;p&gt;En abril es siempre privamera.&lt;p&gt;</t>
  </si>
  <si>
    <t>{"id":"M1-MyM-8b-I-1","stimulus":"&lt;p&gt;Selecciona la frase correcta.&lt;/p&gt;","hint":"&lt;p&gt;Un año tiene doce meses: enero, febrero, marzo, abril, mayo, junio, julio, agosto, septiembre, octubre, noviembre y diciembre.&lt;/p&gt;","feedback":"&lt;p&gt;Un año tiene doce meses: enero, febrero, marzo, abril, mayo, junio, julio, agosto, septiembre, octubre, noviembre y diciembre.&lt;/p&gt;","seed":{"parameters":[],"calculated":[{"name":"A1","label":"{{function}}","function":"El curso empieza en septiembre."},{"name":"A2","label":"{{function}}","function":"Las vacaciones de verano son en julio y agosto."},{"name":"A3","label":"{{function}}","function":"Las vacaciones de Navidad empiezan en diciembre."},{"name":"A4","label":"{{function}}","function":"Febrero es uno de los meses de invierno."},{"name":"A5","label":"{{function}}","function":"La primavera empieza en septiembre.","incorrect":true,"feedback":"&lt;p&gt;La primavera empieza en marzo y termina en junio.&lt;/p&gt;"},{"name":"A6","label":"{{function}}","function":"El verano acaba en diciembre.","incorrect":true,"feedback":"&lt;p&gt;El verano empieza en junio y termina en septiembre.&lt;/p&gt;"},{"name":"A7","label":"{{function}}","function":"En agosto todavía es otoño.","incorrect":true,"feedback":"&lt;p&gt;En agosto es verano.&lt;p&gt;"},{"name":"A8","label":"{{function}}","function":"En abril es siempre invierno.","incorrect":true,"feedback":"&lt;p&gt;En abril es siempre primavera.&lt;p&gt;"}],"uniques":true},"algorithm":{"name":"trueFalse","template":"Multiple choice – standard","params":{"countCorrect":1,"countIncorrect":2,"showCheckIcon":true}}}</t>
  </si>
  <si>
    <t>Completa la oración.</t>
  </si>
  <si>
    <t>El colegio empieza en {{grupo1}}.</t>
  </si>
  <si>
    <t>Q1-Q2=List="junio", "julio", "agosto", "octubre","marzo", "abril"</t>
  </si>
  <si>
    <t>grupo1 = "septiembre"* | {{Q1}} | {{Q2}}</t>
  </si>
  <si>
    <t>{"id":"M1-MyM-8b-I-2","stimulus":"&lt;p&gt;Completa la oración.&lt;/p&gt;","template":"&lt;p&gt;El colegio empieza en {{response}}.&lt;/p&gt;","hint":"&lt;p&gt;Un año tiene doce meses: enero, febrero, marzo, abril, mayo, junio, julio, agosto, septiembre, octubre, noviembre y diciembre.&lt;/p&gt;","feedback":"&lt;p&gt;Un año tiene doce meses: enero, febrero, marzo, abril, mayo, junio, julio, agosto, septiembre, octubre, noviembre y diciembre.&lt;/p&gt;","seed":{"parameters":[{"name":"Q1","label":null,"list":["junio","julio","agosto","octubre","marzo","abril"]},{"name":"Q2","label":null,"list":["junio","julio","agosto","octubre","marzo","abril"]}],"calculated":[{"name":"A1","label":"{{function}}","function":"septiembre","group":1},{"name":"A2","label":"{{function}}","function":"{{Q1}}","incorrect":true,"group":1},{"name":"A3","label":"{{function}}","function":"{{Q2}}","incorrect":true,"group":1}],"uniques":true},"algorithm":{"name":"groupResponses","template":"Cloze with drop down"}}</t>
  </si>
  <si>
    <t>El colegio termina en {{grupo1}}.</t>
  </si>
  <si>
    <t>Q1-Q2=List="febrero", "julio", "agosto", "octubre","marzo", "abril"</t>
  </si>
  <si>
    <t>grupo1 = "junio"* | {{Q1}} | {{Q2}}</t>
  </si>
  <si>
    <t>{"id":"M1-MyM-8b-I-3","stimulus":"&lt;p&gt;Completa la oración.&lt;/p&gt;","template":"&lt;p&gt;El colegio termina en {{response}}.&lt;/p&gt;","hint":"&lt;p&gt;Un año tiene doce meses: enero, febrero, marzo, abril, mayo, junio, julio, agosto, septiembre, octubre, noviembre y diciembre.&lt;/p&gt;","feedback":"&lt;p&gt;Un año tiene doce meses: enero, febrero, marzo, abril, mayo, junio, julio, agosto, septiembre, octubre, noviembre y diciembre.&lt;/p&gt;","seed":{"parameters":[{"name":"Q1","label":null,"list":["febrero","julio","agosto","octubre","marzo","abril"]},{"name":"Q2","label":null,"list":["junio","julio","agosto","octubre","marzo","abril"]}],"calculated":[{"name":"A1","label":"{{function}}","function":"junio","group":1},{"name":"A2","label":"{{function}}","function":"{{Q1}}","incorrect":true,"group":1},{"name":"A3","label":"{{function}}","function":"{{Q2}}","incorrect":true,"group":1}],"uniques":true},"algorithm":{"name":"groupResponses","template":"Cloze with drop down"}}</t>
  </si>
  <si>
    <t>Completa la frase.</t>
  </si>
  <si>
    <t>En {{A3}} es verano.</t>
  </si>
  <si>
    <t>Q1-Q2=List="febrero", "enero", "abril", "diciembre","marzo", "octubre"
Q3=List="julio", "agosto"</t>
  </si>
  <si>
    <t>{{A3}} = {{Q3}}*
{{A1}} = {{Q1}}
{{A2}} = {{Q2}}</t>
  </si>
  <si>
    <t>{"id":"M1-MyM-8b-E-1","stimulus":"&lt;p&gt;Completa la frase.&lt;/p&gt;","feedback":"&lt;p&gt;Un año tiene doce meses: enero, febrero, marzo, abril, mayo, junio, julio, agosto, septiembre, octubre, noviembre y diciembre.&lt;/p&gt;","hint":"&lt;p&gt;Un año tiene doce meses: enero, febrero, marzo, abril, mayo, junio, julio, agosto, septiembre, octubre, noviembre y diciembre.&lt;/p&gt;","template":"&lt;p&gt;En {{response}} es verano.&lt;/p&gt;","seed":{"parameters":[{"name":"Q1","label":null,"list":["febrero","enero","abril","diciembre","marzo","octubre"]},{"name":"Q2","label":null,"list":["febrero","enero","abril","diciembre","marzo","octubre"]},{"name":"Q3","label":null,"list":["julio","agosto"]}],"calculated":[{"name":"A3","label":"{{function}}","function":"{{Q3}}"},{"name":"A2","label":"{{function}}","function":"{{Q2}}","incorrect":true},{"name":"A1","label":"{{function}}","function":"{{Q1}}","incorrect":true}],"uniques":true},"algorithm":{"name":"calculateOperation","template":"Cloze with drag &amp; drop","params":{"keyboard":"NUMERICAL"}}}</t>
  </si>
  <si>
    <t>En {{A3}} empiezan las vacaciones de Navidad.</t>
  </si>
  <si>
    <t>{{A3}} = "diciembre"*
{{A1}} = {{Q1}}
{{A2}} = {{Q2}}</t>
  </si>
  <si>
    <t>{"id":"M1-MyM-8b-E-2","stimulus":"&lt;p&gt;Completa la frase.&lt;/p&gt;","feedback":"&lt;p&gt;Un año tiene doce meses: enero, febrero, marzo, abril, mayo, junio, julio, agosto, septiembre, octubre, noviembre y diciembre.&lt;/p&gt;","hint":"&lt;p&gt;Un año tiene doce meses: enero, febrero, marzo, abril, mayo, junio, julio, agosto, septiembre, octubre, noviembre y diciembre.&lt;/p&gt;","template":"&lt;p&gt;En {{response}} empiezan las vacaciones de Navidad.&lt;/p&gt;","seed":{"parameters":[{"name":"Q1","label":null,"list":["febrero","julio","agosto","octubre","marzo","abril"]},{"name":"Q2","label":null,"list":["febrero","julio","agosto","octubre","marzo","abril"]}],"calculated":[{"name":"A3","label":"{{function}}","function":"diciembre"},{"name":"A2","label":"{{function}}","function":"{{Q2}}","incorrect":true},{"name":"A1","label":"{{function}}","function":"{{Q1}}","incorrect":true}],"uniques":true},"algorithm":{"name":"calculateOperation","template":"Cloze with drag &amp; drop","params":{"keyboard":"NUMERICAL"}}}</t>
  </si>
  <si>
    <t>En {{grupo1}} es otoño.</t>
  </si>
  <si>
    <t>Q1-Q2=List="febrero", "enero", "abril","julio","marzo", "agosto"
Q3=List="octubre", "noviembre"</t>
  </si>
  <si>
    <t>grupo1 = {{Q3}}* | {{Q2}} | {{Q1}}</t>
  </si>
  <si>
    <t>{"id":"M1-MyM-8b-E-3","stimulus":"&lt;p&gt;Completa la frase.&lt;/p&gt;","template":"&lt;p&gt;En {{response}} es otoño.&lt;/p&gt;","hint":"&lt;p&gt;Un año tiene doce meses: enero, febrero, marzo, abril, mayo, junio, julio, agosto, septiembre, octubre, noviembre y diciembre.&lt;/p&gt;","feedback":"&lt;p&gt;Un año tiene doce meses: enero, febrero, marzo, abril, mayo, junio, julio, agosto, septiembre, octubre, noviembre y diciembre.&lt;/p&gt;","seed":{"parameters":[{"name":"Q1","label":null,"list":["febrero","enero","abril","julio","marzo","agosto"]},{"name":"Q2","label":null,"list":["febrero","enero","abril","julio","marzo","agosto"]},{"name":"Q3","label":null,"list":["octubre","noviembre"]}],"calculated":[{"name":"A1","label":"{{function}}","function":"{{Q3}}","group":1},{"name":"A2","label":"{{function}}","function":"{{Q1}}","incorrect":true,"group":1},{"name":"A3","label":"{{function}}","function":"{{Q2}}","incorrect":true,"group":1}],"uniques":true},"algorithm":{"name":"groupResponses","template":"Cloze with drop down"}}</t>
  </si>
  <si>
    <t>M1-MyM-8c</t>
  </si>
  <si>
    <t>Identifica las estaciones asociándolss con eventos escolares y meteorológicos</t>
  </si>
  <si>
    <t>Navidad es en {{grupo1}}.</t>
  </si>
  <si>
    <t>Q1-Q2=List="verano", "primavera", "otoño"</t>
  </si>
  <si>
    <t>grupo1 = "invierno"* | {{Q1}} | {{Q2}}</t>
  </si>
  <si>
    <t>&lt;p&gt;Hay cuatro estaciones en el año: el invierno, la primavera, el verano y el otoño.&lt;/p&gt;</t>
  </si>
  <si>
    <t>&lt;p&gt;&lt;b&gt;Primavera:&lt;/b&gt; 21 marzo hasta 20 junio&lt;/p&gt;
&lt;p&gt;&lt;b&gt;Verano:&lt;/b&gt; 21 junio hasta 20 septiembre&lt;/p&gt;
&lt;p&gt;&lt;b&gt;Otoño:&lt;/b&gt; 21 septiembre hasta 20 diciembre&lt;/p&gt;
&lt;p&gt;&lt;b&gt;Invierno:&lt;/b&gt; 21 diciembre hasta 20 marzo&lt;/p&gt;</t>
  </si>
  <si>
    <t>{"id":"M1-MyM-8c-I-1","stimulus":"&lt;p&gt;Completa la frase.&lt;/p&gt;","template":"&lt;p&gt;Navidad es en {{response}}.&lt;/p&gt;","hint":"&lt;p&gt;Hay cuatro estaciones en el año: el invierno, la primavera, el verano y el otoño.&lt;/p&gt;","feedback":"&lt;p&gt;&lt;b&gt;Primavera:&lt;/b&gt; 21 marzo hasta 20 junio&lt;/p&gt;&lt;p&gt;&lt;b&gt;Verano:&lt;/b&gt; 21 junio hasta 20 septiembre&lt;/p&gt;&lt;p&gt;&lt;b&gt;Otoño:&lt;/b&gt; 21 septiembre hasta 20 diciembre&lt;/p&gt;&lt;p&gt;&lt;b&gt;Invierno:&lt;/b&gt; 21 diciembre hasta 20 marzo&lt;/p&gt;","seed":{"parameters":[{"name":"Q1","label":null,"list":["verano","primavera","otoño"]},{"name":"Q2","label":null,"list":["verano","primavera","otoño"]}],"calculated":[{"name":"A1","label":"{{function}}","function":"invierno","group":1},{"name":"A2","label":"{{function}}","function":"{{Q1}}","incorrect":true,"group":1},{"name":"A3","label":"{{function}}","function":"{{Q2}}","incorrect":true,"group":1}],"uniques":true},"algorithm":{"name":"groupResponses","template":"Cloze with drop down"}}</t>
  </si>
  <si>
    <t>Las clases empiezan en {{grupo1}}</t>
  </si>
  <si>
    <t>Q1-Q2=List="primavera", "invierno", "otoño"</t>
  </si>
  <si>
    <t>grupo1 = "verano"* | {{Q1}} | {{Q2}}</t>
  </si>
  <si>
    <t>{"id":"M1-MyM-8c-I-2","stimulus":"&lt;p&gt;Completa la frase.&lt;/p&gt;","template":"&lt;p&gt;Las clases empiezan en {{response}}&lt;/p&gt;","hint":"&lt;p&gt;Hay cuatro estaciones en el año: el invierno, la primavera, el verano y el otoño.&lt;/p&gt;","feedback":"&lt;p&gt;&lt;b&gt;Primavera:&lt;/b&gt; 21 marzo hasta 20 junio&lt;/p&gt;&lt;p&gt;&lt;b&gt;Verano:&lt;/b&gt; 21 junio hasta 20 septiembre&lt;/p&gt;&lt;p&gt;&lt;b&gt;Otoño:&lt;/b&gt; 21 septiembre hasta 20 diciembre&lt;/p&gt;&lt;p&gt;&lt;b&gt;Invierno:&lt;/b&gt; 21 diciembre hasta 20 marzo&lt;/p&gt;","seed":{"parameters":[{"name":"Q1","label":null,"list":["invierno","primavera","otoño"]},{"name":"Q2","label":null,"list":["invierno","primavera","otoño"]}],"calculated":[{"name":"A1","label":"{{function}}","function":"verano","group":1},{"name":"A2","label":"{{function}}","function":"{{Q1}}","incorrect":true,"group":1},{"name":"A3","label":"{{function}}","function":"{{Q2}}","incorrect":true,"group":1}],"uniques":true},"algorithm":{"name":"groupResponses","template":"Cloze with drop down"}}</t>
  </si>
  <si>
    <t>Las clases terminan en {{grupo1}}</t>
  </si>
  <si>
    <t>{"id":"M1-MyM-8c-I-3","stimulus":"&lt;p&gt;Completa la frase.&lt;/p&gt;","template":"&lt;p&gt;Las clases terminan en {{response}}&lt;/p&gt;","hint":"&lt;p&gt;Hay cuatro estaciones en el año: el invierno, la primavera, el verano y el otoño.&lt;/p&gt;","feedback":"&lt;p&gt;&lt;b&gt;Primavera:&lt;/b&gt; 21 marzo hasta 20 junio&lt;/p&gt;&lt;p&gt;&lt;b&gt;Verano:&lt;/b&gt; 21 junio hasta 20 septiembre&lt;/p&gt;&lt;p&gt;&lt;b&gt;Otoño:&lt;/b&gt; 21 septiembre hasta 20 diciembre&lt;/p&gt;&lt;p&gt;&lt;b&gt;Invierno:&lt;/b&gt; 21 diciembre hasta 20 marzo&lt;/p&gt;","seed":{"parameters":[{"name":"Q1","label":null,"list":["invierno","primavera","otoño"]},{"name":"Q2","label":null,"list":["invierno","primavera","otoño"]}],"calculated":[{"name":"A1","label":"{{function}}","function":"verano","group":1},{"name":"A2","label":"{{function}}","function":"{{Q1}}","incorrect":true,"group":1},{"name":"A3","label":"{{function}}","function":"{{Q2}}","incorrect":true,"group":1}],"uniques":true},"algorithm":{"name":"groupResponses","template":"Cloze with drop down"}}</t>
  </si>
  <si>
    <t>Año Nuevo es en {{A3}}.</t>
  </si>
  <si>
    <t>Q1-Q2=List="primavera", "verano", "otoño"</t>
  </si>
  <si>
    <t>{{A3}} = "invierno"*
{{A1}} = {{Q1}}
{{A2}} = {{Q2}}</t>
  </si>
  <si>
    <t>{"id":"M1-MyM-8c-E-1","stimulus":"&lt;p&gt;Completa la frase.&lt;/p&gt;","feedback":"&lt;p&gt;&lt;b&gt;Primavera:&lt;/b&gt; 21 marzo hasta 20 junio&lt;/p&gt;&lt;p&gt;&lt;b&gt;Verano:&lt;/b&gt; 21 junio hasta 20 septiembre&lt;/p&gt;&lt;p&gt;&lt;b&gt;Otoño:&lt;/b&gt; 21 septiembre hasta 20 diciembre&lt;/p&gt;&lt;p&gt;&lt;b&gt;Invierno:&lt;/b&gt; 21 diciembre hasta 20 marzo&lt;/p&gt;","hint":"&lt;p&gt;Hay cuatro estaciones en el año: el invierno, la primavera, el verano y el otoño.&lt;/p&gt;","template":"&lt;p&gt;Año Nuevo es en {{response}}.&lt;/p&gt;","seed":{"parameters":[{"name":"Q1","label":null,"list":["primavera","verano","otoño"]},{"name":"Q2","label":null,"list":["primavera","verano","otoño"]}],"calculated":[{"name":"A3","label":"{{function}}","function":"invierno"},{"name":"A2","label":"{{function}}","function":"{{Q2}}","incorrect":true},{"name":"A1","label":"{{function}}","function":"{{Q1}}","incorrect":true}],"uniques":true},"algorithm":{"name":"calculateOperation","template":"Cloze with drag &amp; drop","params":{"keyboard":"NUMERICAL"}}}</t>
  </si>
  <si>
    <t>Suele hacer mucho calor en {{A3}}.</t>
  </si>
  <si>
    <t>Q1-Q2=List="invierno", "primavera", "otoño"</t>
  </si>
  <si>
    <t>{{A3}} = "verano"*
{{A1}} = {{Q1}}
{{A2}} = {{Q2}}</t>
  </si>
  <si>
    <t>{"id":"M1-MyM-8c-E-2","stimulus":"&lt;p&gt;Completa la frase.&lt;/p&gt;","feedback":"&lt;p&gt;&lt;b&gt;Primavera:&lt;/b&gt; 21 marzo hasta 20 junio&lt;/p&gt;&lt;p&gt;&lt;b&gt;Verano:&lt;/b&gt; 21 junio hasta 20 septiembre&lt;/p&gt;&lt;p&gt;&lt;b&gt;Otoño:&lt;/b&gt; 21 septiembre hasta 20 diciembre&lt;/p&gt;&lt;p&gt;&lt;b&gt;Invierno:&lt;/b&gt; 21 diciembre hasta 20 marzo&lt;/p&gt;","hint":"&lt;p&gt;Hay cuatro estaciones en el año: el invierno, la primavera, el verano y el otoño.&lt;/p&gt;","template":"&lt;p&gt;Suele hacer mucho calor en {{response}}.&lt;/p&gt;","seed":{"parameters":[{"name":"Q1","label":null,"list":["primavera","invierno","otoño"]},{"name":"Q2","label":null,"list":["primavera","invierno","otoño"]}],"calculated":[{"name":"A3","label":"{{function}}","function":"verano"},{"name":"A2","label":"{{function}}","function":"{{Q2}}","incorrect":true},{"name":"A1","label":"{{function}}","function":"{{Q1}}","incorrect":true}],"uniques":true},"algorithm":{"name":"calculateOperation","template":"Cloze with drag &amp; drop","params":{"keyboard":"NUMERICAL"}}}</t>
  </si>
  <si>
    <t>Los Reyes Magos son en {{grupo1}}</t>
  </si>
  <si>
    <t>{"id":"M1-MyM-8c-E-3","stimulus":"&lt;p&gt;Completa la frase.&lt;/p&gt;","feedback":"&lt;p&gt;&lt;b&gt;Primavera:&lt;/b&gt; 21 marzo hasta 20 junio&lt;/p&gt;&lt;p&gt;&lt;b&gt;Verano:&lt;/b&gt; 21 junio hasta 20 septiembre&lt;/p&gt;&lt;p&gt;&lt;b&gt;Otoño:&lt;/b&gt; 21 septiembre hasta 20 diciembre&lt;/p&gt;&lt;p&gt;&lt;b&gt;Invierno:&lt;/b&gt; 21 diciembre hasta 20 marzo&lt;/p&gt;","hint":"&lt;p&gt;Hay cuatro estaciones en el año: el invierno, la primavera, el verano y el otoño.&lt;/p&gt;","template":"&lt;p&gt;Los Reyes Magos son en {{response}}.&lt;/p&gt;","seed":{"parameters":[{"name":"Q1","label":null,"list":["primavera","verano","otoño"]},{"name":"Q2","label":null,"list":["primavera","verano","otoño"]}],"calculated":[{"name":"A3","label":"{{function}}","function":"invierno"},{"name":"A2","label":"{{function}}","function":"{{Q2}}","incorrect":true},{"name":"A1","label":"{{function}}","function":"{{Q1}}","incorrect":true}],"uniques":true},"algorithm":{"name":"calculateOperation","template":"Cloze with drag &amp; drop","params":{"keyboard":"NUMERICAL"}}}</t>
  </si>
  <si>
    <t>M1-MyM-9a</t>
  </si>
  <si>
    <t>Emplea las expresiones temporables "ayer", "hoy" y "mañana"</t>
  </si>
  <si>
    <t>Si hoy es jueves, {{Q2}} de {{Q1}}, ¿cuál de estas opciones es cierta?
Ayer fue miércoles.*
Ayer fue {{T1}} de {{Q1}}.*
Mañana es viernes.*
Mañana es {{T2}} de {{Q1}}.*
Ayer fue {{Q4}}.
Ayer fue {{T1}} de {{Q3}}.
Mañana es {{Q5}}.
Mañana es {{T1}} de {{Q1}}.
(3 opciones, 1 correcta)</t>
  </si>
  <si>
    <t>Q1=List="enero","febrero","marzo","abril","mayo","junio","julio","agosto","septiembre","octubre","noviembre","diciembre"
Q3=List="enero","febrero","marzo","abril","mayo","junio","julio","agosto","septiembre","octubre","noviembre","diciembre"
Q2=Min=2;Max=27;Step=1
Q4 = List= "lunes", "martes", "viernes", "sábado","domingo"
Q5 = List= "lunes", "martes", "miércoles", "sábado","domingo"</t>
  </si>
  <si>
    <t>T1={{Q2}}-1
T2={{Q2}}+1</t>
  </si>
  <si>
    <t>(En la tabla con bordes y arriba color añadimos solo lo de hoy y ayer y dejamos en blanco lo de mañana) Que la tabla no ocupe todo el ancho de la pantalla.
Tabla 3 columnas, 3 filas:
Ayer | Hoy | Mañana
miércoles| jueves  | 
 {{T1}} | {{Q2}} |</t>
  </si>
  <si>
    <t>Tabla 3 columnas, 3 filas:
Tabla 3 columnas, 3 filas:
Ayer | Hoy | Mañana
miércoles| jueves  | 
 {{T1}} | {{Q2}} | {{T2}}</t>
  </si>
  <si>
    <t>{"id":"M1-MyM-9a-I-1","stimulus":"&lt;p&gt;Si hoy es jueves, {{Q2}} de {{Q1}}, ¿cuál de estas opciones es cierta?&lt;/p&gt;","hint":"&lt;div style=\"display:flex; justify-content:center;\"&gt;&lt;table style=\"width: 65%;\"&gt;&lt;tbody&gt;&lt;tr&gt;&lt;td style=\"width: 33.3333%; background-color: #A2E4FA; text-align: center; vertical-align: middle;\"&gt;&lt;div style=\"display:flex; justify-content:center;\"&gt;&lt;b&gt;Ayer&lt;/b&gt;&lt;/div&gt;&lt;/td&gt;&lt;td style=\"width: 33.3333%; background-color:#A2E4FA; text-align: center; vertical-align: middle;\"&gt;&lt;div style=\"display:flex; justify-content:center;\"&gt;&lt;b&gt;Hoy&lt;/b&gt;&lt;/div&gt;&lt;/td&gt;&lt;td style=\"width: 33.3333%; background-color:#A2E4FA; text-align: center; vertical-align: middle;\"&gt;&lt;div style=\"display:flex; justify-content:center;\"&gt;&lt;b&gt;Mañana&lt;/b&gt;&lt;/div&gt;&lt;/td&gt;&lt;/tr&gt;&lt;tr&gt;&lt;td style=\"width: 33.3333%; text-align: center; vertical-align: middle;\"&gt;miércoles&lt;/td&gt;&lt;td style=\"width: 33.3333%; text-align: center; vertical-align: middle;\"&gt;jueves&lt;/td&gt;&lt;td style=\"width: 33.3333%; text-align: center; vertical-align: middle;\"&gt;&lt;span style=\"color:#A2E4FA\";&gt;&lt;b&gt;¿?&lt;/b&gt;&lt;/span&gt;&lt;/td&gt;&lt;/tr&gt;&lt;tr&gt;&lt;td style=\"width: 33.3333%; text-align: center; vertical-align: middle;\"&gt;{{T1}}&lt;/td&gt;&lt;td style=\"width: 33.3333%; text-align: center; vertical-align: middle;\"&gt;{{Q2}}&lt;/td&gt;&lt;td style=\"width: 33.3333%; text-align: center; vertical-align: middle;\"&gt;&lt;span style=\"color:#A2E4FA\";&gt;&lt;b&gt;¿?&lt;/b&gt;&lt;/span&gt;&lt;/td&gt;&lt;/tr&gt;&lt;/tbody&gt;&lt;/table&gt;&lt;/div&gt;","feedback":"&lt;div style=\"display:flex; justify-content:center;\"&gt;&lt;table style=\"width: 65%;\"&gt;&lt;tbody&gt;&lt;tr&gt;&lt;td style=\"width: 33.3333%; background-color: #A2E4FA; text-align: center; vertical-align: middle;\"&gt;&lt;div style=\"display:flex; justify-content:center;\"&gt;&lt;b&gt;Ayer&lt;/b&gt;&lt;/div&gt;&lt;/td&gt;&lt;td style=\"width: 33.3333%; background-color:#A2E4FA; text-align: center; vertical-align: middle;\"&gt;&lt;div style=\"display:flex; justify-content:center;\"&gt;&lt;b&gt;Hoy&lt;/b&gt;&lt;/div&gt;&lt;/td&gt;&lt;td style=\"width: 33.3333%; background-color:#A2E4FA; text-align: center; vertical-align: middle;\"&gt;&lt;div style=\"display:flex; justify-content:center;\"&gt;&lt;b&gt;Mañana&lt;/b&gt;&lt;/div&gt;&lt;/td&gt;&lt;/tr&gt;&lt;tr&gt;&lt;td style=\"width: 33.3333%; text-align: center; vertical-align: middle;\"&gt;miércoles&lt;/td&gt;&lt;td style=\"width: 33.3333%; text-align: center; vertical-align: middle;\"&gt;jueves&lt;/td&gt;&lt;td style=\"width: 33.3333%; text-align: center; vertical-align: middle;\"&gt;viernes&lt;/td&gt;&lt;/tr&gt;&lt;tr&gt;&lt;td style=\"width: 33.3333%; text-align: center; vertical-align: middle;\"&gt;{{T1}}&lt;/td&gt;&lt;td style=\"width: 33.3333%; text-align: center; vertical-align: middle;\"&gt;{{Q2}}&lt;/td&gt;&lt;td style=\"width: 33.3333%; text-align: center; vertical-align: middle;\"&gt;{{T2}}&lt;/td&gt;&lt;/tr&gt;&lt;/tbody&gt;&lt;/table&gt;&lt;/div&gt;","seed":{"parameters":[{"name":"Q1","label":null,"list":["enero","febrero","marzo","abril","mayo","junio","julio","agosto","septiembre","octubre","noviembre","diciembre"]},{"name":"Q2","label":null,"min":2,"max":27,"step":1},{"name":"Q3","label":null,"list":["enero","febrero","marzo","abril","mayo","junio","julio","agosto","septiembre","octubre","noviembre","diciembre"]},{"name":"Q4","label":null,"list":["lunes","martes","viernes","sábado","domingo"]},{"name":"Q5","label":null,"list":["lunes","martes","miércoles","sábado","domingo"]}],"calculated":[{"name":"T1","function":"{{Q2}}-1","temp":true},{"name":"T2","function":"{{Q2}}+1","temp":true},{"name":"A1","label":"Ayer fue miércoles."},{"name":"A2","label":"Ayer fue {{T1}} de {{Q1}}."},{"name":"A3","label":"Mañana es viernes."},{"name":"A4","label":"Mañana es {{T2}} de {{Q1}}."},{"name":"A5","label":"Ayer fue {{Q4}}.","incorrect":true},{"name":"A6","label":"Ayer fue {{T1}} de {{Q3}}.","incorrect":true},{"name":"A7","label":"Mañana es {{Q5}}.","incorrect":true},{"name":"A8","label":"Mañana es {{T1}} de {{Q1}}.","incorrect":true}],"uniques":true},"algorithm":{"name":"trueFalse","template":"Multiple choice – standard","params":{"countCorrect":1,"countIncorrect":2,"showCheckIcon":true,"columns":1}}}</t>
  </si>
  <si>
    <t>Si hoy es lunes, {{Q2}} de {{Q1}}, ¿cuál de estas opciones es cierta?
Mañana es martes.*
Ayer fue {{T1}} de {{Q1}}.*
Ayer fue domingo.*
Mañana es {{T2}} de {{Q1}}.*
Hoy es lunes.*
Mañana es {{Q4}}.
Ayer fue {{T2}} de {{Q1}}.
Ayer fue {{Q6}}.
Mañana es {{T2}} de {{Q3}}.
Hoy es {{Q5}}.
(3 opciones, 1 correcta)</t>
  </si>
  <si>
    <t>Q1=List="enero","febrero","marzo","abril","mayo","junio","julio","agosto","septiembre","octubre","noviembre","diciembre"
Q3=List="enero","febrero","marzo","abril","mayo","junio","julio","agosto","septiembre","octubre","noviembre","diciembre"
Q2=Min=2;Max=27;Step=1
Q4 = List= "jueves", "miércoles", "viernes", "sábado","domingo"
Q5 = List="martes", "miércoles", "jueves", "viernes", "sábado","domingo"
Q6 = List="martes", "miércoles", "jueves", "viernes", "sábado"</t>
  </si>
  <si>
    <t>(En la tabla con bordes y arriba color añadimos solo lo de hoy y ayer y dejamos en blanco lo de mañana) Que la tabla no ocupe todo el ancho de la pantalla.
Tabla 3 columnas, 3 filas:
Ayer | Hoy | Mañana
domingo | lunes | 
 {{T1}} | {{Q2}} |</t>
  </si>
  <si>
    <t>Tabla 3 columnas, 3 filas:
Tabla 3 columnas, 3 filas:
Ayer | Hoy | Mañana
domingo | lunes | martes
 {{T1}} | {{Q2}} | {{T2}}</t>
  </si>
  <si>
    <t>{"id":"M1-MyM-9a-I-2","stimulus":"&lt;p&gt;Si hoy es lunes, {{Q2}} de {{Q1}}, ¿cuál de estas opciones es cierta?&lt;/p&gt;","hint":"&lt;div style=\"display:flex; justify-content:center;\"&gt;&lt;table style=\"width: 65%;\"&gt;&lt;tbody&gt;&lt;tr&gt;&lt;td style=\"width: 33.3333%; background-color: #A2E4FA; text-align: center; vertical-align: middle;\"&gt;&lt;div style=\"display:flex; justify-content:center;\"&gt;&lt;b&gt;Ayer&lt;/b&gt;&lt;/div&gt;&lt;/td&gt;&lt;td style=\"width: 33.3333%; background-color:#A2E4FA; text-align: center; vertical-align: middle;\"&gt;&lt;div style=\"display:flex; justify-content:center;\"&gt;&lt;b&gt;Hoy&lt;/b&gt;&lt;/div&gt;&lt;/td&gt;&lt;td style=\"width: 33.3333%; background-color:#A2E4FA; text-align: center; vertical-align: middle;\"&gt;&lt;div style=\"display:flex; justify-content:center;\"&gt;&lt;b&gt;Mañana&lt;/b&gt;&lt;/div&gt;&lt;/td&gt;&lt;/tr&gt;&lt;tr&gt;&lt;td style=\"width: 33.3333%; text-align: center; vertical-align: middle;\"&gt;domingo&lt;/td&gt;&lt;td style=\"width: 33.3333%; text-align: center; vertical-align: middle;\"&gt;lunes&lt;/td&gt;&lt;td style=\"width: 33.3333%; text-align: center; vertical-align: middle;\"&gt;&lt;span style=\"color:#A2E4FA\";&gt;&lt;b&gt;¿?&lt;/b&gt;&lt;/span&gt;&lt;/td&gt;&lt;/tr&gt;&lt;tr&gt;&lt;td style=\"width: 33.3333%; text-align: center; vertical-align: middle;\"&gt;{{T1}}&lt;/td&gt;&lt;td style=\"width: 33.3333%; text-align: center; vertical-align: middle;\"&gt;{{Q2}}&lt;/td&gt;&lt;td style=\"width: 33.3333%; text-align: center; vertical-align: middle;\"&gt;&lt;span style=\"color:#A2E4FA\";&gt;&lt;b&gt;¿?&lt;/b&gt;&lt;/span&gt;&lt;/td&gt;&lt;/tr&gt;&lt;/tbody&gt;&lt;/table&gt;&lt;/div&gt;","feedback":"&lt;div style=\"display:flex; justify-content:center;\"&gt;&lt;table style=\"width: 65%;\"&gt;&lt;tbody&gt;&lt;tr&gt;&lt;td style=\"width: 33.3333%; background-color: #A2E4FA; text-align: center; vertical-align: middle;\"&gt;&lt;div style=\"display:flex; justify-content:center;\"&gt;&lt;b&gt;Ayer&lt;/b&gt;&lt;/div&gt;&lt;/td&gt;&lt;td style=\"width: 33.3333%; background-color:#A2E4FA; text-align: center; vertical-align: middle;\"&gt;&lt;div style=\"display:flex; justify-content:center;\"&gt;&lt;b&gt;Hoy&lt;/b&gt;&lt;/div&gt;&lt;/td&gt;&lt;td style=\"width: 33.3333%; background-color:#A2E4FA; text-align: center; vertical-align: middle;\"&gt;&lt;div style=\"display:flex; justify-content:center;\"&gt;&lt;b&gt;Mañana&lt;/b&gt;&lt;/div&gt;&lt;/td&gt;&lt;/tr&gt;&lt;tr&gt;&lt;td style=\"width: 33.3333%; text-align: center; vertical-align: middle;\"&gt;domingo&lt;/td&gt;&lt;td style=\"width: 33.3333%; text-align: center; vertical-align: middle;\"&gt;lunes&lt;/td&gt;&lt;td style=\"width: 33.3333%; text-align: center; vertical-align: middle;\"&gt;martes&lt;/td&gt;&lt;/tr&gt;&lt;tr&gt;&lt;td style=\"width: 33.3333%; text-align: center; vertical-align: middle;\"&gt;{{T1}}&lt;/td&gt;&lt;td style=\"width: 33.3333%; text-align: center; vertical-align: middle;\"&gt;{{Q2}}&lt;/td&gt;&lt;td style=\"width: 33.3333%; text-align: center; vertical-align: middle;\"&gt;{{T2}}&lt;/td&gt;&lt;/tr&gt;&lt;/tbody&gt;&lt;/table&gt;&lt;/div&gt;","seed":{"parameters":[{"name":"Q1","label":null,"list":["enero","febrero","marzo","abril","mayo","junio","julio","agosto","septiembre","octubre","noviembre","diciembre"]},{"name":"Q2","label":null,"min":2,"max":27,"step":1},{"name":"Q3","label":null,"list":["enero","febrero","marzo","abril","mayo","junio","julio","agosto","septiembre","octubre","noviembre","diciembre"]},{"name":"Q4","label":null,"list":["jueves","miércoles","viernes","sábado","domingo"]},{"name":"Q5","label":null,"list":["martes","miércoles","jueves","viernes","sábado","domingo"]},{"name":"Q6","label":null,"list":["martes","miércoles","jueves","viernes","sábado"]}],"calculated":[{"name":"T1","function":"{{Q2}}-1","temp":true},{"name":"T2","function":"{{Q2}}+1","temp":true},{"name":"A1","label":"Mañana es martes."},{"name":"A2","label":"Ayer fue {{T1}} de {{Q1}}."},{"name":"A3","label":"Ayer fue domingo."},{"name":"A4","label":"Mañana es {{T2}} de {{Q1}}."},{"name":"A5","label":"Hoy es lunes."},{"name":"A6","label":"Mañana es {{Q4}}.","incorrect":true},{"name":"A7","label":"Ayer fue {{T2}} de {{Q1}}.","incorrect":true},{"name":"A8","label":"Ayer fue {{Q6}}.","incorrect":true},{"name":"A9","label":"Mañana es {{T2}} de {{Q3}}.","incorrect":true},{"name":"A10","label":"Hoy es {{Q5}}.","incorrect":true}],"uniques":true},"algorithm":{"name":"trueFalse","template":"Multiple choice – standard","params":{"countCorrect":1,"countIncorrect":2,"showCheckIcon":true,"columns":1}}}</t>
  </si>
  <si>
    <t>Si hoy es domingo, {{Q2}} de {{Q1}}, ¿cuál de estas opciones es cierta?
Mañana es lunes.*
Ayer fue {{T1}} de {{Q1}}.*
Ayer fue sábado.*
Mañana es {{T2}} de {{Q1}}.*
Hoy es domingo.*
Mañana es {{Q4}}.
Ayer fue {{T2}} de {{Q1}}.
Ayer fue {{Q5}}.
Mañana es {{T2}} de {{Q3}}.
(3 opciones, 1 correcta)</t>
  </si>
  <si>
    <t>Q1=List="enero","febrero","marzo","abril","mayo","junio","julio","agosto","septiembre","octubre","noviembre","diciembre"
Q3=List="enero","febrero","marzo","abril","mayo","junio","julio","agosto","septiembre","octubre","noviembre","diciembre"
Q2=Min=2;Max=27;Step=1
Q4 = List="martes", "jueves", "miércoles", "viernes", "sábado"
Q5 = List="martes", "miércoles", "jueves", "viernes","lunes"</t>
  </si>
  <si>
    <t>(En la tabla con bordes y arriba color añadimos solo lo de hoy y ayer y dejamos en blanco lo de mañana) Que la tabla no ocupe todo el ancho de la pantalla.
Tabla 3 columnas, 3 filas:
Ayer | Hoy | Mañana
sábado | domingo | 
 {{T1}} | {{Q2}} |</t>
  </si>
  <si>
    <t>Tabla 3 columnas, 3 filas:
Tabla 3 columnas, 3 filas:
Ayer | Hoy | Mañana
sábado | domingo | lunes
 {{T1}} | {{Q2}} | {{T2}}</t>
  </si>
  <si>
    <t>{"id":"M1-MyM-9a-I-3","stimulus":"&lt;p&gt;Si hoy es domingo, {{Q2}} de {{Q1}}, ¿cuál de estas opciones es cierta?&lt;/p&gt;","hint":"&lt;div style=\"display:flex; justify-content:center;\"&gt;&lt;table style=\"width: 65%;\"&gt;&lt;tbody&gt;&lt;tr&gt;&lt;td style=\"width: 33.3333%; background-color: #95cae9; text-align: center; vertical-align: middle;\"&gt;&lt;div style=\"display:flex; justify-content:center;\"&gt;&lt;b&gt;Ayer&lt;/b&gt;&lt;/div&gt;&lt;/td&gt;&lt;td style=\"width: 33.3333%; background-color:#95cae9; text-align: center; vertical-align: middle;\"&gt;&lt;div style=\"display:flex; justify-content:center;\"&gt;&lt;b&gt;Hoy&lt;/b&gt;&lt;/div&gt;&lt;/td&gt;&lt;td style=\"width: 33.3333%; background-color:#95cae9; text-align: center; vertical-align: middle;\"&gt;&lt;div style=\"display:flex; justify-content:center;\"&gt;&lt;b&gt;Mañana&lt;/b&gt;&lt;/div&gt;&lt;/td&gt;&lt;/tr&gt;&lt;tr&gt;&lt;td style=\"width: 33.3333%; text-align: center; vertical-align: middle;\"&gt;sábado&lt;/td&gt;&lt;td style=\"width: 33.3333%; text-align: center; vertical-align: middle;\"&gt;domingo&lt;/td&gt;&lt;td style=\"width: 33.3333%; text-align: center; vertical-align: middle;\"&gt;&lt;span style=\"color:#95cae9\";&gt;&lt;b&gt;¿?&lt;/b&gt;&lt;/span&gt;&lt;/td&gt;&lt;/tr&gt;&lt;tr&gt;&lt;td style=\"width: 33.3333%; text-align: center; vertical-align: middle;\"&gt;{{T1}}&lt;/td&gt;&lt;td style=\"width: 33.3333%; text-align: center; vertical-align: middle;\"&gt;{{Q2}}&lt;/td&gt;&lt;td style=\"width: 33.3333%; text-align: center; vertical-align: middle;\"&gt;&lt;span style=\"color:#95cae9\";&gt;&lt;b&gt;¿?&lt;/b&gt;&lt;/span&gt;&lt;/td&gt;&lt;/tr&gt;&lt;/tbody&gt;&lt;/table&gt;&lt;/div&gt;","feedback":"&lt;div style=\"display:flex; justify-content:center;\"&gt;&lt;table style=\"width: 65%;\"&gt;&lt;tbody&gt;&lt;tr&gt;&lt;td style=\"width: 33.3333%; background-color: #95cae9; text-align: center; vertical-align: middle;\"&gt;&lt;div style=\"display:flex; justify-content:center;\"&gt;&lt;b&gt;Ayer&lt;/b&gt;&lt;/div&gt;&lt;/td&gt;&lt;td style=\"width: 33.3333%; background-color:#95cae9; text-align: center; vertical-align: middle;\"&gt;&lt;div style=\"display:flex; justify-content:center;\"&gt;&lt;b&gt;Hoy&lt;/b&gt;&lt;/div&gt;&lt;/td&gt;&lt;td style=\"width: 33.3333%; background-color:#95cae9; text-align: center; vertical-align: middle;\"&gt;&lt;div style=\"display:flex; justify-content:center;\"&gt;&lt;b&gt;Mañana&lt;/b&gt;&lt;/div&gt;&lt;/td&gt;&lt;/tr&gt;&lt;tr&gt;&lt;td style=\"width: 33.3333%; text-align: center; vertical-align: middle;\"&gt;sábado&lt;/td&gt;&lt;td style=\"width: 33.3333%; text-align: center; vertical-align: middle;\"&gt;domingo&lt;/td&gt;&lt;td style=\"width: 33.3333%; text-align: center; vertical-align: middle;\"&gt;lunes&lt;/td&gt;&lt;/tr&gt;&lt;tr&gt;&lt;td style=\"width: 33.3333%; text-align: center; vertical-align: middle;\"&gt;{{T1}}&lt;/td&gt;&lt;td style=\"width: 33.3333%; text-align: center; vertical-align: middle;\"&gt;{{Q2}}&lt;/td&gt;&lt;td style=\"width: 33.3333%; text-align: center; vertical-align: middle;\"&gt;{{T2}}&lt;/td&gt;&lt;/tr&gt;&lt;/tbody&gt;&lt;/table&gt;&lt;/div&gt;","seed":{"parameters":[{"name":"Q1","label":null,"list":["enero","febrero","marzo","abril","mayo","junio","julio","agosto","septiembre","octubre","noviembre","diciembre"]},{"name":"Q2","label":null,"min":2,"max":27,"step":1},{"name":"Q3","label":null,"list":["enero","febrero","marzo","abril","mayo","junio","julio","agosto","septiembre","octubre","noviembre","diciembre"]},{"name":"Q4","label":null,"list":["martes","jueves","miércoles","viernes","sábado"]},{"name":"Q5","label":null,"list":["martes","miércoles","jueves","viernes","lunes"]}],"calculated":[{"name":"T1","function":"{{Q2}}-1","temp":true},{"name":"T2","function":"{{Q2}}+1","temp":true},{"name":"A1","label":"Mañana es lunes."},{"name":"A2","label":"Ayer fue {{T1}} de {{Q1}}."},{"name":"A3","label":"Ayer fue sábado."},{"name":"A4","label":"Mañana es {{T2}} de {{Q1}}."},{"name":"A5","label":"Hoy es domingo."},{"name":"A6","label":"Mañana es {{Q4}}.","incorrect":true},{"name":"A7","label":"Ayer fue {{T2}} de {{Q1}}.","incorrect":true},{"name":"A8","label":"Ayer fue {{Q5}}.","incorrect":true},{"name":"A9","label":"Mañana es {{T2}} de {{Q3}}.","incorrect":true}],"uniques":true},"algorithm":{"name":"trueFalse","template":"Multiple choice – standard","params":{"countCorrect":1,"countIncorrect":2,"showCheckIcon":true,"columns":1}}}</t>
  </si>
  <si>
    <t>&lt;p&gt;Hoy es martes {{T1}}.&lt;/p&gt;&lt;p&gt;Mañana será {{A1}} {{A2}}.&lt;/p&gt;</t>
  </si>
  <si>
    <t>Q1=Min=3;Max=27;Step=1
Q2=Min=2;Max=27;Step=1
Q3 = List= "lunes", "martes", "jueves", "viernes", "sábado","domingo"
Q4 = List= "lunes", "martes", "jueves", "viernes", "sábado","domingo"</t>
  </si>
  <si>
    <t>T1 = {{Q1}}-1
T2 = {{Q1}}-2
A1 = miércoles
A2 = {{Q1}}
A3 = {{Q2}}
A4 = {{Q3}}
A5 = {{Q4}}</t>
  </si>
  <si>
    <t>(En la tabla con bordes y arriba color añadimos solo lo de hoy y ayer y dejamos en blanco lo de mañana) Que la tabla no ocupe todo el ancho de la pantalla.
Tabla 3 columnas, 3 filas:
Ayer | Hoy | Mañana
lunes | martes| 
 {{T2}} | {{T1}} |</t>
  </si>
  <si>
    <t>Tabla 3 columnas, 3 filas:
Tabla 3 columnas, 3 filas:
Ayer | Hoy | Mañana
lunes | martes| miércoles
 {{T2}} | {{T1}} | {{Q1}}</t>
  </si>
  <si>
    <t>{"id":"M1-MyM-9a-E-1","stimulus":"&lt;p&gt;Completa la oración.&lt;/p&gt;","template":"&lt;p&gt;Hoy es martes {{T1}}.&lt;/p&gt;&lt;p&gt;Mañana será {{response}} {{response}}.&lt;/p&gt;","hint":"&lt;div style=\"display:flex; justify-content:center;\"&gt;&lt;table style=\"width: 65%;\"&gt;&lt;tbody&gt;&lt;tr&gt;&lt;td style=\"width: 33.3333%; background-color: #A2E4FA; text-align: center; vertical-align: middle;\"&gt;&lt;div style=\"display:flex; justify-content:center;\"&gt;&lt;b&gt;Ayer&lt;/b&gt;&lt;/div&gt;&lt;/td&gt;&lt;td style=\"width: 33.3333%; background-color:#A2E4FA; text-align: center; vertical-align: middle;\"&gt;&lt;div style=\"display:flex; justify-content:center;\"&gt;&lt;b&gt;Hoy&lt;/b&gt;&lt;/div&gt;&lt;/td&gt;&lt;td style=\"width: 33.3333%; background-color:#A2E4FA; text-align: center; vertical-align: middle;\"&gt;&lt;div style=\"display:flex; justify-content:center;\"&gt;&lt;b&gt;Mañana&lt;/b&gt;&lt;/div&gt;&lt;/td&gt;&lt;/tr&gt;&lt;tr&gt;&lt;td style=\"width: 33.3333%; text-align: center; vertical-align: middle;\"&gt;lunes&lt;/td&gt;&lt;td style=\"width: 33.3333%; text-align: center; vertical-align: middle;\"&gt;martes&lt;/td&gt;&lt;td style=\"width: 33.3333%; text-align: center; vertical-align: middle;\"&gt;&lt;span style=\"color:#A2E4FA\";&gt;&lt;b&gt;¿?&lt;/b&gt;&lt;/span&gt;&lt;/td&gt;&lt;/tr&gt;&lt;tr&gt;&lt;td style=\"width: 33.3333%; text-align: center; vertical-align: middle;\"&gt;{{T2}}&lt;/td&gt;&lt;td style=\"width: 33.3333%; text-align: center; vertical-align: middle;\"&gt;{{T1}}&lt;/td&gt;&lt;td style=\"width: 33.3333%; text-align: center; vertical-align: middle;\"&gt;&lt;span style=\"color:#A2E4FA\";&gt;&lt;b&gt;¿?&lt;/b&gt;&lt;/span&gt;&lt;/td&gt;&lt;/tr&gt;&lt;/tbody&gt;&lt;/table&gt;&lt;/div&gt;","feedback":"&lt;div style=\"display:flex; justify-content:center;\"&gt;&lt;table style=\"width: 65%;\"&gt;&lt;tbody&gt;&lt;tr&gt;&lt;td style=\"width: 33.3333%; background-color: #A2E4FA; text-align: center; vertical-align: middle;\"&gt;&lt;div style=\"display:flex; justify-content:center;\"&gt;&lt;b&gt;Ayer&lt;/b&gt;&lt;/div&gt;&lt;/td&gt;&lt;td style=\"width: 33.3333%; background-color:#A2E4FA; text-align: center; vertical-align: middle;\"&gt;&lt;div style=\"display:flex; justify-content:center;\"&gt;&lt;b&gt;Hoy&lt;/b&gt;&lt;/div&gt;&lt;/td&gt;&lt;td style=\"width: 33.3333%; background-color:#A2E4FA; text-align: center; vertical-align: middle;\"&gt;&lt;div style=\"display:flex; justify-content:center;\"&gt;&lt;b&gt;Mañana&lt;/b&gt;&lt;/div&gt;&lt;/td&gt;&lt;/tr&gt;&lt;tr&gt;&lt;td style=\"width: 33.3333%; text-align: center; vertical-align: middle;\"&gt;lunes&lt;/td&gt;&lt;td style=\"width: 33.3333%; text-align: center; vertical-align: middle;\"&gt;martes&lt;/td&gt;&lt;td style=\"width: 33.3333%; text-align: center; vertical-align: middle;\"&gt;miércoles&lt;/td&gt;&lt;/tr&gt;&lt;tr&gt;&lt;td style=\"width: 33.3333%; text-align: center; vertical-align: middle;\"&gt;{{T2}}&lt;/td&gt;&lt;td style=\"width: 33.3333%; text-align: center; vertical-align: middle;\"&gt;{{T1}}&lt;/td&gt;&lt;td style=\"width: 33.3333%; text-align: center; vertical-align: middle;\"&gt;{{Q1}}&lt;/td&gt;&lt;/tr&gt;&lt;/tbody&gt;&lt;/table&gt;&lt;/div&gt;","seed":{"parameters":[{"name":"Q1","label":null,"min":3,"max":27,"step":1},{"name":"Q2","label":null,"min":2,"max":27,"step":1},{"name":"Q3","label":null,"list":["lunes","martes","jueves","viernes","sábado","domingo"]},{"name":"Q4","label":null,"list":["lunes","martes","jueves","viernes","sábado","domingo"]}],"calculated":[{"name":"T1","function":"{{Q1}}-1","temp":true},{"name":"T2","function":"{{Q1}}-2","temp":true},{"name":"A1","label":"miércoles"},{"name":"A2","label":"{{Q1}}"},{"name":"A3","label":"{{Q2}}","incorrect":true},{"name":"A4","label":"{{Q3}}","incorrect":true},{"name":"A5","label":"{{Q4}}","incorrect":true}],"uniques":true},"algorithm":{"name":"calculateOperation","template":"Cloze with drag &amp; drop","params":{"keyboard":"NUMERICAL"}}}</t>
  </si>
  <si>
    <t>&lt;p&gt;Hoy es domingo {{T1}}.&lt;/p&gt;&lt;p&gt;Mañana será {{A1}} {{A2}}.&lt;/p&gt;</t>
  </si>
  <si>
    <t>Q1=Min=3;Max=27;Step=1
Q2=Min=2;Max=27;Step=1
Q3 = List= "martes", "miércoles", "jueves", "viernes", "sábado","domingo"
Q4 = List= "martes", "miércoles", "jueves", "viernes", "sábado","domingo"</t>
  </si>
  <si>
    <t>T1 = {{Q1}}-1
T2 = {{Q1}}-2
A1=lunes
A2={{Q1}}
A3={{Q2}}
A4={{Q3}}
A5={{Q4}}</t>
  </si>
  <si>
    <t>(En la tabla con bordes y arriba color añadimos solo lo de hoy y ayer y dejamos en blanco lo de mañana) Que la tabla no ocupe todo el ancho de la pantalla.
Tabla 3 columnas, 3 filas:
Ayer | Hoy | Mañana
sábado | domingo | 
 {{T2}} | {{T1}} |</t>
  </si>
  <si>
    <t>Tabla 3 columnas, 3 filas:
Tabla 3 columnas, 3 filas:
Ayer | Hoy | Mañana
sábado | domingo | lunes
 {{T2}} | {{T1}} | {{Q1}}</t>
  </si>
  <si>
    <t>{"id":"M1-MyM-9a-E-2","stimulus":"&lt;p&gt;Completa la oración.&lt;/p&gt;","template":"&lt;p&gt;Hoy es domingo {{T1}}.&lt;/p&gt;&lt;p&gt;Mañana será {{response}} {{response}}.&lt;/p&gt;","hint":"&lt;div style=\"display:flex; justify-content:center;\"&gt;&lt;table style=\"width: 65%;\"&gt;&lt;tbody&gt;&lt;tr&gt;&lt;td style=\"width: 33.3333%; background-color: #A2E4FA; text-align: center; vertical-align: middle;\"&gt;&lt;div style=\"display:flex; justify-content:center;\"&gt;&lt;b&gt;Ayer&lt;/b&gt;&lt;/div&gt;&lt;/td&gt;&lt;td style=\"width: 33.3333%; background-color:#A2E4FA; text-align: center; vertical-align: middle;\"&gt;&lt;div style=\"display:flex; justify-content:center;\"&gt;&lt;b&gt;Hoy&lt;/b&gt;&lt;/div&gt;&lt;/td&gt;&lt;td style=\"width: 33.3333%; background-color:#A2E4FA; text-align: center; vertical-align: middle;\"&gt;&lt;div style=\"display:flex; justify-content:center;\"&gt;&lt;b&gt;Mañana&lt;/b&gt;&lt;/div&gt;&lt;/td&gt;&lt;/tr&gt;&lt;tr&gt;&lt;td style=\"width: 33.3333%; text-align: center; vertical-align: middle;\"&gt;sábado&lt;/td&gt;&lt;td style=\"width: 33.3333%; text-align: center; vertical-align: middle;\"&gt;domingo&lt;/td&gt;&lt;td style=\"width: 33.3333%; text-align: center; vertical-align: middle;\"&gt;&lt;span style=\"color:#A2E4FA\";&gt;&lt;b&gt;¿?&lt;/b&gt;&lt;/span&gt;&lt;/td&gt;&lt;/tr&gt;&lt;tr&gt;&lt;td style=\"width: 33.3333%; text-align: center; vertical-align: middle;\"&gt;{{T2}}&lt;/td&gt;&lt;td style=\"width: 33.3333%; text-align: center; vertical-align: middle;\"&gt;{{T1}}&lt;/td&gt;&lt;td style=\"width: 33.3333%; text-align: center; vertical-align: middle;\"&gt;&lt;span style=\"color:#A2E4FA\";&gt;&lt;b&gt;¿?&lt;/b&gt;&lt;/span&gt;&lt;/td&gt;&lt;/tr&gt;&lt;/tbody&gt;&lt;/table&gt;&lt;/div&gt;","feedback":"&lt;div style=\"display:flex; justify-content:center;\"&gt;&lt;table style=\"width: 65%;\"&gt;&lt;tbody&gt;&lt;tr&gt;&lt;td style=\"width: 33.3333%; background-color: #A2E4FA; text-align: center; vertical-align: middle;\"&gt;&lt;div style=\"display:flex; justify-content:center;\"&gt;&lt;b&gt;Ayer&lt;/b&gt;&lt;/div&gt;&lt;/td&gt;&lt;td style=\"width: 33.3333%; background-color:#A2E4FA; text-align: center; vertical-align: middle;\"&gt;&lt;div style=\"display:flex; justify-content:center;\"&gt;&lt;b&gt;Hoy&lt;/b&gt;&lt;/div&gt;&lt;/td&gt;&lt;td style=\"width: 33.3333%; background-color:#A2E4FA; text-align: center; vertical-align: middle;\"&gt;&lt;div style=\"display:flex; justify-content:center;\"&gt;&lt;b&gt;Mañana&lt;/b&gt;&lt;/div&gt;&lt;/td&gt;&lt;/tr&gt;&lt;tr&gt;&lt;td style=\"width: 33.3333%; text-align: center; vertical-align: middle;\"&gt;sábado&lt;/td&gt;&lt;td style=\"width: 33.3333%; text-align: center; vertical-align: middle;\"&gt;domingo&lt;/td&gt;&lt;td style=\"width: 33.3333%; text-align: center; vertical-align: middle;\"&gt;lunes&lt;/td&gt;&lt;/tr&gt;&lt;tr&gt;&lt;td style=\"width: 33.3333%; text-align: center; vertical-align: middle;\"&gt;{{T2}}&lt;/td&gt;&lt;td style=\"width: 33.3333%; text-align: center; vertical-align: middle;\"&gt;{{T1}}&lt;/td&gt;&lt;td style=\"width: 33.3333%; text-align: center; vertical-align: middle;\"&gt;{{Q1}}&lt;/td&gt;&lt;/tr&gt;&lt;/tbody&gt;&lt;/table&gt;&lt;/div&gt;","seed":{"parameters":[{"name":"Q1","label":null,"min":3,"max":27,"step":1},{"name":"Q2","label":null,"min":2,"max":27,"step":1},{"name":"Q3","label":null,"list":["martes","miércoles","jueves","viernes","sábado","domingo"]},{"name":"Q4","label":null,"list":["martes","miércoles","jueves","viernes","sábado","domingo"]}],"calculated":[{"name":"T1","function":"{{Q1}}-1","temp":true},{"name":"T2","function":"{{Q1}}-2","temp":true},{"name":"A1","label":"lunes"},{"name":"A2","label":"{{Q1}}"},{"name":"A3","label":"{{Q2}}","incorrect":true},{"name":"A4","label":"{{Q3}}","incorrect":true},{"name":"A5","label":"{{Q4}}","incorrect":true}],"uniques":true},"algorithm":{"name":"calculateOperation","template":"Cloze with drag &amp; drop","params":{"keyboard":"NUMERICAL"}}}</t>
  </si>
  <si>
    <t>&lt;p&gt;Hoy es sábado {{T1}}.&lt;/p&gt;&lt;p&gt;Ayer fue {{A1}} {{A2}}.&lt;/p&gt;</t>
  </si>
  <si>
    <t>Q1=Min=3;Max=27;Step=1
Q2=Min=2;Max=27;Step=1
Q3 = List= "lunes", "martes", "miércoles", "jueves", "sábado","domingo"
Q4 = List= "lunes", "martes", "miércoles", "jueves", "sábado","domingo"</t>
  </si>
  <si>
    <t>T1 = {{Q1}}+1
T2 = {{Q1}}+2
A1=viernes
A2={{Q1}}
A3={{Q2}}
A4={{Q3}}
A5={{Q4}}</t>
  </si>
  <si>
    <t>(En la tabla con bordes y arriba color añadimos solo lo de hoy y ayer y dejamos en blanco lo de mañana) Que la tabla no ocupe todo el ancho de la pantalla.
Tabla 3 columnas, 3 filas:
Ayer | Hoy | Mañana
viernes | sábado | 
 {{T2}} | {{T1}} |</t>
  </si>
  <si>
    <t>Tabla 3 columnas, 3 filas:
Tabla 3 columnas, 3 filas:
Ayer | Hoy | Mañana
viernes | sábado | domingo
 {{Q1}} | {{T1}} | {{T2}}</t>
  </si>
  <si>
    <t>{"id":"M1-MyM-9a-E-3","stimulus":"&lt;p&gt;Completa la oración.&lt;/p&gt;","template":"&lt;p&gt;Hoy es sábado {{T1}}.&lt;/p&gt;&lt;p&gt;Ayer fue {{response}} {{response}}.&lt;/p&gt;","hint":"&lt;div style=\"display:flex; justify-content:center;\"&gt;&lt;table style=\"width: 65%;\"&gt;&lt;tbody&gt;&lt;tr&gt;&lt;td style=\"width: 33.3333%; background-color: #A2E4FA; text-align: center; vertical-align: middle;\"&gt;&lt;div style=\"display:flex; justify-content:center;\"&gt;&lt;b&gt;Ayer&lt;/b&gt;&lt;/div&gt;&lt;/td&gt;&lt;td style=\"width: 33.3333%; background-color:#A2E4FA; text-align: center; vertical-align: middle;\"&gt;&lt;div style=\"display:flex; justify-content:center;\"&gt;&lt;b&gt;Hoy&lt;/b&gt;&lt;/div&gt;&lt;/td&gt;&lt;td style=\"width: 33.3333%; background-color:#A2E4FA; text-align: center; vertical-align: middle;\"&gt;&lt;div style=\"display:flex; justify-content:center;\"&gt;&lt;b&gt;Mañana&lt;/b&gt;&lt;/div&gt;&lt;/td&gt;&lt;/tr&gt;&lt;tr&gt;&lt;td style=\"width: 33.3333%; text-align: center; vertical-align: middle;\"&gt;&lt;span style=\"color:#A2E4FA\";&gt;&lt;b&gt;¿?&lt;/b&gt;&lt;/span&gt;&lt;/td&gt;&lt;td style=\"width: 33.3333%; text-align: center; vertical-align: middle;\"&gt;sábado&lt;/td&gt;&lt;td style=\"width: 33.3333%; text-align: center; vertical-align: middle;\"&gt;domingo&lt;/td&gt;&lt;/tr&gt;&lt;tr&gt;&lt;td style=\"width: 33.3333%; text-align: center; vertical-align: middle;\"&gt;&lt;span style=\"color:#A2E4FA\";&gt;&lt;b&gt;¿?&lt;/b&gt;&lt;/span&gt;&lt;/td&gt;&lt;td style=\"width: 33.3333%; text-align: center; vertical-align: middle;\"&gt;{{T1}}&lt;/td&gt;&lt;td style=\"width: 33.3333%; text-align: center; vertical-align: middle;\"&gt;{{T2}}&lt;/td&gt;&lt;/tr&gt;&lt;/tbody&gt;&lt;/table&gt;&lt;/div&gt;","feedback":"&lt;div style=\"display:flex; justify-content:center;\"&gt;&lt;table style=\"width: 65%;\"&gt;&lt;tbody&gt;&lt;tr&gt;&lt;td style=\"width: 33.3333%; background-color: #A2E4FA; text-align: center; vertical-align: middle;\"&gt;&lt;div style=\"display:flex; justify-content:center;\"&gt;&lt;b&gt;Ayer&lt;/b&gt;&lt;/div&gt;&lt;/td&gt;&lt;td style=\"width: 33.3333%; background-color:#A2E4FA; text-align: center; vertical-align: middle;\"&gt;&lt;div style=\"display:flex; justify-content:center;\"&gt;&lt;b&gt;Hoy&lt;/b&gt;&lt;/div&gt;&lt;/td&gt;&lt;td style=\"width: 33.3333%; background-color:#A2E4FA; text-align: center; vertical-align: middle;\"&gt;&lt;div style=\"display:flex; justify-content:center;\"&gt;&lt;b&gt;Mañana&lt;/b&gt;&lt;/div&gt;&lt;/td&gt;&lt;/tr&gt;&lt;tr&gt;&lt;td style=\"width: 33.3333%; text-align: center; vertical-align: middle;\"&gt;viernes&lt;/td&gt;&lt;td style=\"width: 33.3333%; text-align: center; vertical-align: middle;\"&gt;sábado&lt;/td&gt;&lt;td style=\"width: 33.3333%; text-align: center; vertical-align: middle;\"&gt;domingo&lt;/td&gt;&lt;/tr&gt;&lt;tr&gt;&lt;td style=\"width: 33.3333%; text-align: center; vertical-align: middle;\"&gt;{{Q1}}&lt;/td&gt;&lt;td style=\"width: 33.3333%; text-align: center; vertical-align: middle;\"&gt;{{T1}}&lt;/td&gt;&lt;td style=\"width: 33.3333%; text-align: center; vertical-align: middle;\"&gt;{{T2}}&lt;/td&gt;&lt;/tr&gt;&lt;/tbody&gt;&lt;/table&gt;&lt;/div&gt;","seed":{"parameters":[{"name":"Q1","label":null,"min":3,"max":27,"step":1},{"name":"Q2","label":null,"min":2,"max":27,"step":1},{"name":"Q3","label":null,"list":["lunes","martes","miércoles","jueves","sábado","domingo"]},{"name":"Q4","label":null,"list":["lunes","martes","miércoles","jueves","sábado","domingo"]}],"calculated":[{"name":"T1","function":"{{Q1}}+1","temp":true},{"name":"T2","function":"{{Q1}}+2","temp":true},{"name":"A1","label":"viernes"},{"name":"A2","label":"{{Q1}}"},{"name":"A3","label":"{{Q2}}","incorrect":true},{"name":"A4","label":"{{Q3}}","incorrect":true},{"name":"A5","label":"{{Q4}}","incorrect":true}],"uniques":true},"algorithm":{"name":"calculateOperation","template":"Cloze with drag &amp; drop","params":{"keyboard":"NUMERICAL"}}}</t>
  </si>
  <si>
    <t>&lt;p&gt;Hoy es jueves {{T1}}.&lt;/p&gt;&lt;p&gt;Ayer fue {{A1}} {{A2}}.&lt;/p&gt;</t>
  </si>
  <si>
    <t>T1 = {{Q1}}+1
T2 = {{Q1}}+2
A1=miércoles
A2={{Q1}}
A3={{Q2}}
A4={{Q3}}
A5={{Q4}}</t>
  </si>
  <si>
    <t>(En la tabla con bordes y arriba color añadimos solo lo de hoy y ayer y dejamos en blanco lo de mañana) Que la tabla no ocupe todo el ancho de la pantalla.
Tabla 3 columnas, 3 filas:
Ayer | Hoy | Mañana
miércoles | jueves | 
 {{T2}} | {{T1}} |</t>
  </si>
  <si>
    <t>Tabla 3 columnas, 3 filas:
Tabla 3 columnas, 3 filas:
Ayer | Hoy | Mañana
miércoles | jueves | viernes
 {{Q1}} | {{T1}} | {{T2}}</t>
  </si>
  <si>
    <t>{"id":"M1-MyM-9a-E-4","stimulus":"&lt;p&gt;Completa la oración.&lt;/p&gt;","template":"&lt;p&gt;Hoy es jueves {{T1}}.&lt;/p&gt;&lt;p&gt;Ayer fue {{response}} {{response}}.&lt;/p&gt;","hint":"&lt;div style=\"display:flex; justify-content:center;\"&gt;&lt;table style=\"width: 65%;\"&gt;&lt;tbody&gt;&lt;tr&gt;&lt;td style=\"width: 33.3333%; background-color: #A2E4FA; text-align: center; vertical-align: middle;\"&gt;&lt;div style=\"display:flex; justify-content:center;\"&gt;&lt;b&gt;Ayer&lt;/b&gt;&lt;/div&gt;&lt;/td&gt;&lt;td style=\"width: 33.3333%; background-color:#A2E4FA; text-align: center; vertical-align: middle;\"&gt;&lt;div style=\"display:flex; justify-content:center;\"&gt;&lt;b&gt;Hoy&lt;/b&gt;&lt;/div&gt;&lt;/td&gt;&lt;td style=\"width: 33.3333%; background-color:#A2E4FA; text-align: center; vertical-align: middle;\"&gt;&lt;div style=\"display:flex; justify-content:center;\"&gt;&lt;b&gt;Mañana&lt;/b&gt;&lt;/div&gt;&lt;/td&gt;&lt;/tr&gt;&lt;tr&gt;&lt;td style=\"width: 33.3333%; text-align: center; vertical-align: middle;\"&gt;&lt;span style=\"color:#A2E4FA\";&gt;&lt;b&gt;¿?&lt;/b&gt;&lt;/span&gt;&lt;/td&gt;&lt;td style=\"width: 33.3333%; text-align: center; vertical-align: middle;\"&gt;jueves&lt;/td&gt;&lt;td style=\"width: 33.3333%; text-align: center; vertical-align: middle;\"&gt;viernes&lt;/td&gt;&lt;/tr&gt;&lt;tr&gt;&lt;td style=\"width: 33.3333%; text-align: center; vertical-align: middle;\"&gt;&lt;span style=\"color:#A2E4FA\";&gt;&lt;b&gt;¿?&lt;/b&gt;&lt;/span&gt;&lt;/td&gt;&lt;td style=\"width: 33.3333%; text-align: center; vertical-align: middle;\"&gt;{{T1}}&lt;/td&gt;&lt;td style=\"width: 33.3333%; text-align: center; vertical-align: middle;\"&gt;{{T2}}&lt;/td&gt;&lt;/tr&gt;&lt;/tbody&gt;&lt;/table&gt;&lt;/div&gt;","feedback":"&lt;div style=\"display:flex; justify-content:center;\"&gt;&lt;table style=\"width: 65%;\"&gt;&lt;tbody&gt;&lt;tr&gt;&lt;td style=\"width: 33.3333%; background-color: #A2E4FA; text-align: center; vertical-align: middle;\"&gt;&lt;div style=\"display:flex; justify-content:center;\"&gt;&lt;b&gt;Ayer&lt;/b&gt;&lt;/div&gt;&lt;/td&gt;&lt;td style=\"width: 33.3333%; background-color:#A2E4FA; text-align: center; vertical-align: middle;\"&gt;&lt;div style=\"display:flex; justify-content:center;\"&gt;&lt;b&gt;Hoy&lt;/b&gt;&lt;/div&gt;&lt;/td&gt;&lt;td style=\"width: 33.3333%; background-color:#A2E4FA; text-align: center; vertical-align: middle;\"&gt;&lt;div style=\"display:flex; justify-content:center;\"&gt;&lt;b&gt;Mañana&lt;/b&gt;&lt;/div&gt;&lt;/td&gt;&lt;/tr&gt;&lt;tr&gt;&lt;td style=\"width: 33.3333%; text-align: center; vertical-align: middle;\"&gt;miércoles&lt;/td&gt;&lt;td style=\"width: 33.3333%; text-align: center; vertical-align: middle;\"&gt;jueves&lt;/td&gt;&lt;td style=\"width: 33.3333%; text-align: center; vertical-align: middle;\"&gt;viernes&lt;/td&gt;&lt;/tr&gt;&lt;tr&gt;&lt;td style=\"width: 33.3333%; text-align: center; vertical-align: middle;\"&gt;{{Q1}}&lt;/td&gt;&lt;td style=\"width: 33.3333%; text-align: center; vertical-align: middle;\"&gt;{{T1}}&lt;/td&gt;&lt;td style=\"width: 33.3333%; text-align: center; vertical-align: middle;\"&gt;{{T2}}&lt;/td&gt;&lt;/tr&gt;&lt;/tbody&gt;&lt;/table&gt;&lt;/div&gt;","seed":{"parameters":[{"name":"Q1","label":null,"min":3,"max":27,"step":1},{"name":"Q2","label":null,"min":2,"max":27,"step":1},{"name":"Q3","label":null,"list":["lunes","martes","jueves","viernes","sábado","domingo"]},{"name":"Q4","label":null,"list":["lunes","martes","jueves","viernes","sábado","domingo"]}],"calculated":[{"name":"T1","function":"{{Q1}}+1","temp":true},{"name":"T2","function":"{{Q1}}+2","temp":true},{"name":"A1","label":"miércoles"},{"name":"A2","label":"{{Q1}}"},{"name":"A3","label":"{{Q2}}","incorrect":true},{"name":"A4","label":"{{Q3}}","incorrect":true},{"name":"A5","label":"{{Q4}}","incorrect":true}],"uniques":true},"algorithm":{"name":"calculateOperation","template":"Cloze with drag &amp; drop","params":{"keyboard":"NUMERICAL"}}}</t>
  </si>
  <si>
    <t>M1-MyM-10a</t>
  </si>
  <si>
    <t>Lee en relojes analógicos la hora en punto y la media hora</t>
  </si>
  <si>
    <t>Sitúa las manecillas del reloj a las {{Q1}}.
(analog)</t>
  </si>
  <si>
    <t>CLOCK</t>
  </si>
  <si>
    <t>&lt;p&gt;La aguja corta marca las horas.&lt;/p&gt;&lt;p&gt;La aguja larga marca los minutos.&lt;/p&gt;</t>
  </si>
  <si>
    <t>{"id":"M1-MyM-10a-I-1","stimulus":"&lt;p&gt;Sitúa las manecillas del reloj a las {{T11}} {{T12}}.&lt;/p&gt;","feedback":"&lt;p&gt;La manecilla corta marca las horas.&lt;/p&gt;&lt;p&gt;La manecilla larga marca los minutos.&lt;/p&gt;","hint":"&lt;p&gt;La manecilla corta marca las horas.&lt;/p&gt;&lt;p&gt;La manecilla larga marca los minutos.&lt;/p&gt;","seed":{"parameters":[{"name":"Q1","label":null,"min":2,"max":11,"step":1},{"name":"Q2","label":null,"list":["0","30"]}],"calculated":[{"name":"T11","label":"{{function}}","function":"if ({{Q2}} &lt; 31) {{{Q1}}} else {{Q1}}+1","temp":"true"},{"name":"T12","label":"{{function}}","function":"if ({{Q2}} == 15) {'y cuarto' } else if ({{Q2}} == 30) {'y media'} else if ({{Q2}} == 0) {'en punto'} else if ({{Q2}} == 45) {'menos cuarto'} else if ({{Q2}}&lt;30) {'y '+Lemonlib.numToWords({{Q2}}, 'es')} else 'menos '+Lemonlib.numToWords(60-{{Q2}}, 'es')","temp":"true"},{"name":"A1","function":"{{Q1}}"},{"name":"A2","function":"{{Q2}}"},{"name":"A1LABEL","label":"{{function}}","function":"Lemonlib.toTimeString({{Q1}},{{Q2}})","temp":true}],"uniques":true},"algorithm":{"name":"clock","params":{"type":"analog"}}}</t>
  </si>
  <si>
    <t>El reloj de la clase de Lengua se ha quedado sin pila y hay que ponerlo en hora. Si son las {{Q1}} en punto, ¿cómo tendrían que estar las manecillas?
(analog)</t>
  </si>
  <si>
    <t>{"id":"M1-MyM-10a-E-1","stimulus":"&lt;p&gt;La clase de Lengua empieza a las {{T11}} {{T12}}. Sitúa las manecillas del reloj a esa hora.&lt;/p&gt;","hint":"&lt;p&gt;La manecilla corta marca las horas.&lt;/p&gt;&lt;p&gt;La manecilla larga marca los minutos.&lt;/p&gt;","feedback":"&lt;p&gt;La manecilla corta marca las horas.&lt;/p&gt;&lt;p&gt;La manecilla larga marca los minutos.&lt;/p&gt;","seed":{"parameters":[{"name":"Q1","label":null,"list":[9,10,11,12,13]},{"name":"Q2","label":null,"list":["0","30"]}],"calculated":[{"name":"T11","label":"{{function}}","function":"if ({{Q2}} &lt; 31) {{{Q1}}} else {{Q1}}+1","temp":"true"},{"name":"T12","label":"{{function}}","function":"if ({{Q2}} == 15) {'y cuarto' } else if ({{Q2}} == 30) {'y media'} else if ({{Q2}} == 0) {'en punto'} else if ({{Q2}} == 45) {'menos cuarto'} else if ({{Q2}}&lt;30) {'y '+Lemonlib.numToWords({{Q2}}, 'es')} else 'menos '+Lemonlib.numToWords(60-{{Q2}}, 'es')","temp":"true"},{"name":"A1","function":"{{Q1}}"},{"name":"A2","function":"{{Q2}}"},{"name":"A1LABEL","label":"{{function}}","function":"Lemonlib.toTimeString({{Q1}},{{Q2}})","temp":true}],"uniques":false},"algorithm":{"name":"clock","params":{"type":"analog"}}}</t>
  </si>
  <si>
    <t>Las clases de baile comienzan a las {{A3}}. Sitúa las manecillas del reloj a esa hora.
(analog)</t>
  </si>
  <si>
    <t>{"id":"M1-MyM-10a-E-2","stimulus":"&lt;p&gt;Las clases de baile de David comienzan a las {{T11}} {{T12}}. Sitúa las manecillas del reloj a esa hora.&lt;/p&gt;","hint":"&lt;p&gt;La manecilla corta marca las horas.&lt;/p&gt;&lt;p&gt;La manecilla larga marca los minutos.&lt;/p&gt;","feedback":"&lt;p&gt;La manecilla corta marca las horas.&lt;/p&gt;&lt;p&gt;La manecilla larga marca los minutos.&lt;/p&gt;","seed":{"parameters":[{"name":"Q1","label":null,"list":[3,4,5,6,7]},{"name":"Q2","label":null,"list":["0","30"]}],"calculated":[{"name":"T11","label":"{{function}}","function":"if ({{Q2}} &lt; 31) {{{Q1}}} else {{Q1}}+1","temp":"true"},{"name":"T12","label":"{{function}}","function":"if ({{Q2}} == 15) {'y cuarto' } else if ({{Q2}} == 30) {'y media'} else if ({{Q2}} == 0) {'en punto'} else if ({{Q2}} == 45) {'menos cuarto'} else if ({{Q2}}&lt;30) {'y '+Lemonlib.numToWords({{Q2}}, 'es')} else 'menos '+Lemonlib.numToWords(60-{{Q2}}, 'es')","temp":"true"},{"name":"A1","function":"{{Q1}}"},{"name":"A2","function":"{{Q2}}"},{"name":"A1LABEL","label":"{{function}}","function":"Lemonlib.toTimeString({{Q1}},{{Q2}})","temp":true}],"uniques":false},"algorithm":{"name":"clock","params":{"type":"analog"}}}</t>
  </si>
  <si>
    <t>El tren sale a las {{A3}}. Sitúa las manecillas del reloj a esa hora.
(analog)</t>
  </si>
  <si>
    <t>{"id":"M1-MyM-10a-E-3","stimulus":"&lt;p&gt;Un tren sale la estación a las {{T11}} {{T12}}. Sitúa las manecillas del reloj a esa hora.&lt;/p&gt;","hint":"&lt;p&gt;La manecilla corta marca las horas.&lt;/p&gt;&lt;p&gt;La manecilla larga marca los minutos.&lt;/p&gt;","feedback":"&lt;p&gt;La manecilla corta marca las horas.&lt;/p&gt;&lt;p&gt;La manecilla larga marca los minutos.&lt;/p&gt;","seed":{"parameters":[{"name":"Q1","label":null,"list":[9,10,11,12]},{"name":"Q2","label":null,"list":["0","30"]}],"calculated":[{"name":"T11","label":"{{function}}","function":"if ({{Q2}} &lt; 31) {{{Q1}}} else {{Q1}}+1","temp":"true"},{"name":"T12","label":"{{function}}","function":"if ({{Q2}} == 15) {'y cuarto' } else if ({{Q2}} == 30) {'y media'} else if ({{Q2}} == 0) {'en punto'} else if ({{Q2}} == 45) {'menos cuarto'} else if ({{Q2}}&lt;30) {'y '+Lemonlib.numToWords({{Q2}}, 'es')} else 'menos '+Lemonlib.numToWords(60-{{Q2}}, 'es')","temp":"true"},{"name":"A1","function":"{{Q1}}"},{"name":"A2","function":"{{Q2}}"},{"name":"A1LABEL","label":"{{function}}","function":"Lemonlib.toTimeString({{Q1}},{{Q2}})","temp":true}],"uniques":false},"algorithm":{"name":"clock","params":{"type":"analog"}}}</t>
  </si>
  <si>
    <t>M1-MyM-10b</t>
  </si>
  <si>
    <t xml:space="preserve">Lee en relojes digitales la hora en punto y la media hora. </t>
  </si>
  <si>
    <t>Marca en el reloj las {{A3}}.
(digital)</t>
  </si>
  <si>
    <t>&lt;p&gt;Las dos cifras de la izquierda marcan las horas.&lt;/p&gt;&lt;p&gt;Las de la derecha, los minutos.&lt;/p&gt;</t>
  </si>
  <si>
    <t>{"id":"M1-MyM-10b-I-1","stimulus":"&lt;p&gt;Marca en el reloj las {{T11}} {{T12}}.&lt;/p&gt;","hint":"&lt;p&gt;Las dos cifras de la izquierda marcan las horas.&lt;/p&gt;&lt;p&gt;Las de la derecha, los minutos.&lt;/p&gt;","feedback":"&lt;p&gt;Las dos cifras de la izquierda marcan las horas.&lt;/p&gt;&lt;p&gt;Las de la derecha, los minutos.&lt;/p&gt;","seed":{"parameters":[{"name":"Q1","label":null,"min":2,"max":11,"step":1},{"name":"Q2","label":null,"list":["0","30"]}],"calculated":[{"name":"T11","label":"{{function}}","function":"if ({{Q2}} &lt; 31) {{{Q1}}} else {{Q1}}+1","temp":"true"},{"name":"T12","label":"{{function}}","function":"if ({{Q2}} == 15) {'y cuarto' } else if ({{Q2}} == 30) {'y media'} else if ({{Q2}} == 0) {'en punto'} else if ({{Q2}} == 45) {'menos cuarto'} else if ({{Q2}}&lt;30) {'y '+Lemonlib.numToWords({{Q2}}, 'es')} else 'menos '+Lemonlib.numToWords(60-{{Q2}}, 'es')","temp":"true"},{"name":"A1","function":"{{Q1}}"},{"name":"A2","function":"{{Q2}}"},{"name":"A1LABEL","label":"{{function}}","function":"Lemonlib.toTimeString({{Q1}},{{Q2}})","temp":true}],"uniques":true},"algorithm":{"name":"clock","params":{"type":"digital"}}}</t>
  </si>
  <si>
    <t>El partido comienza a las {{A3}}. Marca la hora en el reloj. 
(digital)</t>
  </si>
  <si>
    <t>{"id":"M1-MyM-10b-E-1","stimulus":"&lt;p&gt;El partido de fútbol de Elena va a empezar a las {{T11}} {{T12}}. Marca esa hora en este reloj.&lt;/p&gt;","hint":"&lt;p&gt;Las dos cifras de la izquierda marcan las horas.&lt;/p&gt;&lt;p&gt;Las de la derecha, los minutos.&lt;/p&gt;","feedback":"&lt;p&gt;Las dos cifras de la izquierda marcan las horas.&lt;/p&gt;&lt;p&gt;Las de la derecha, los minutos.&lt;/p&gt;","seed":{"parameters":[{"name":"Q1","label":null,"list":[2,3,4,5,6,7,8,9]},{"name":"Q2","label":null,"list":["0","30"]}],"calculated":[{"name":"T11","label":"{{function}}","function":"if ({{Q2}} &lt; 31) {{{Q1}}} else {{Q1}}+1","temp":"true"},{"name":"T12","label":"{{function}}","function":"if ({{Q2}} == 15) {'y cuarto' } else if ({{Q2}} == 30) {'y media'} else if ({{Q2}} == 0) {'en punto'} else if ({{Q2}} == 45) {'menos cuarto'} else if ({{Q2}}&lt;30) {'y '+Lemonlib.numToWords({{Q2}}, 'es')} else 'menos '+Lemonlib.numToWords(60-{{Q2}}, 'es')","temp":"true"},{"name":"A1","function":"{{Q1}}"},{"name":"A2","function":"{{Q2}}"},{"name":"A1LABEL","label":"{{function}}","function":"Lemonlib.toTimeString({{Q1}},{{Q2}})","temp":true}],"uniques":false},"algorithm":{"name":"clock","params":{"type":"digital"}}}</t>
  </si>
  <si>
    <t>La película termina a las {{A3}}. Marca la hora en el reloj.
(digital)</t>
  </si>
  <si>
    <t>{"id":"M1-MyM-10b-E-2","stimulus":"&lt;p&gt;Emilio dice que una película terminará a las {{T11}} {{T12}}. Marca la hora en el reloj.&lt;/p&gt;","hint":"&lt;p&gt;Las dos cifras de la izquierda marcan las horas.&lt;/p&gt;&lt;p&gt;Las de la derecha, los minutos.&lt;/p&gt;","feedback":"&lt;p&gt;Las dos cifras de la izquierda marcan las horas.&lt;/p&gt;&lt;p&gt;Las de la derecha, los minutos.&lt;/p&gt;","seed":{"parameters":[{"name":"Q1","label":null,"list":[2,3,4,5,6,7,8,9]},{"name":"Q2","label":null,"list":["0","30"]}],"calculated":[{"name":"T11","label":"{{function}}","function":"if ({{Q2}} &lt; 31) {{{Q1}}} else {{Q1}}+1","temp":"true"},{"name":"T12","label":"{{function}}","function":"if ({{Q2}} == 15) {'y cuarto' } else if ({{Q2}} == 30) {'y media'} else if ({{Q2}} == 0) {'en punto'} else if ({{Q2}} == 45) {'menos cuarto'} else if ({{Q2}}&lt;30) {'y '+Lemonlib.numToWords({{Q2}}, 'es')} else 'menos '+Lemonlib.numToWords(60-{{Q2}}, 'es')","temp":"true"},{"name":"A1","function":"{{Q1}}"},{"name":"A2","function":"{{Q2}}"},{"name":"A1LABEL","label":"{{function}}","function":"Lemonlib.toTimeString({{Q1}},{{Q2}})","temp":true}],"uniques":false},"algorithm":{"name":"clock","params":{"type":"digital"}}}</t>
  </si>
  <si>
    <t>La cita con el dentista es a las {{A3}}. Marca la hora en el reloj.
(digital)</t>
  </si>
  <si>
    <t>{"id":"M1-MyM-10b-E-3","stimulus":"&lt;p&gt;Erica tiene una cita con el dentista a las {{T11}} {{T12}}. Marca esa hora en el siguiente reloj.&lt;/p&gt;","hint":"&lt;p&gt;Las dos cifras de la izquierda marcan las horas.&lt;/p&gt;&lt;p&gt;Las de la derecha, los minutos.&lt;/p&gt;","feedback":"&lt;p&gt;Las dos cifras de la izquierda marcan las horas.&lt;/p&gt;&lt;p&gt;Las de la derecha, los minutos.&lt;/p&gt;","seed":{"parameters":[{"name":"Q1","label":null,"list":[4,5,6,7,8]},{"name":"Q2","label":null,"list":["0","30"]}],"calculated":[{"name":"T11","label":"{{function}}","function":"if ({{Q2}} &lt; 31) {{{Q1}}} else {{Q1}}+1","temp":"true"},{"name":"T12","label":"{{function}}","function":"if ({{Q2}} == 15) {'y cuarto' } else if ({{Q2}} == 30) {'y media'} else if ({{Q2}} == 0) {'en punto'} else if ({{Q2}} == 45) {'menos cuarto'} else if ({{Q2}}&lt;30) {'y '+Lemonlib.numToWords({{Q2}}, 'es')} else 'menos '+Lemonlib.numToWords(60-{{Q2}}, 'es')","temp":"true"},{"name":"A1","function":"{{Q1}}"},{"name":"A2","function":"{{Q2}}"},{"name":"A1LABEL","label":"{{function}}","function":"Lemonlib.toTimeString({{Q1}},{{Q2}})","temp":true}],"uniques":false},"algorithm":{"name":"clock","params":{"type":"digital"}}}</t>
  </si>
  <si>
    <t>M1-MyM-11a</t>
  </si>
  <si>
    <t>Ordena las acciones de rutina diarias</t>
  </si>
  <si>
    <t>Coloca las imágenes en orden.
M1-MyM-11a-2
M1-MyM-11a-4
M1-MyM-11a-6
M1-MyM-11a-10</t>
  </si>
  <si>
    <t>Ordena las imágenes según el orden en el que se deben hacer</t>
  </si>
  <si>
    <t>{"id":"M1-MyM-11a-I-1","stimulus":"&lt;p&gt;Coloca las imágenes en orden.&lt;/p&gt;","template":"&lt;p style=\"text-align:center;\"&gt;{{response}} {{response}} {{response}} {{response}}&lt;/p&gt;","feedback":"&lt;p&gt;Ordena las imágenes según el orden en el que se deben hacer.&lt;/p&gt;","hint":"&lt;p&gt;Ordena las imágenes según el orden en el que se deben hacer.&lt;/p&gt;","seed":{"calculated":[{"name":"A1","label":"&lt;img src=\"https://blueberry-assets.oneclick.es/M1_MyM_11a_2.svg\" width=\"150\"&gt;&lt;/img&gt;","function":""},{"name":"A2","label":"&lt;img src=\"https://blueberry-assets.oneclick.es/M1_MyM_11a_4.svg\" width=\"150\"&gt;&lt;/img&gt;&lt;/div&gt;","function":""},{"name":"A3","label":"&lt;img src=\"https://blueberry-assets.oneclick.es/M1_MyM_11a_6.svg\" width=\"150\"&gt;&lt;/img&gt;","function":""},{"name":"A4","label":"&lt;img src=\"https://blueberry-assets.oneclick.es/M1_MyM_11a_10.svg\" width=\"150\"&gt;","function":""}],"uniques":true},"algorithm":{"name":"calculateOperation","template":"Cloze with drag &amp; drop","params":{"keyboard":"NUMERICAL"}}}</t>
  </si>
  <si>
    <t>¿Qué actividad hace el niño a primera hora de la mañana?
M1-MyM-11a-1*
M1-MyM-11a-2*
M1-MyM-11a-3*
M1-MyM-11a-4
M1-MyM-11a-5
M1-MyM-11a-6
M1-MyM-11a-7
M1-MyM-11a-8
M1-MyM-11a-9
M1-MyM-11a-10
(se ven 3, 1 correcta)</t>
  </si>
  <si>
    <t>&lt;p&gt;Piensa en cuál de estas actividades harías primero en el día.&lt;/p&gt;</t>
  </si>
  <si>
    <t xml:space="preserve">&lt;p&gt;A primera hora es común despertarse, desayunar e ir al colegio.&lt;/p&gt; </t>
  </si>
  <si>
    <t>{"id":"M1-MyM-11a-I-2","stimulus":"&lt;p&gt;¿Qué actividad hace el niño a primera hora de la mañana?&lt;/p&gt;","feedback":"&lt;p&gt;A primera hora es común despertarse, desayunar e ir al colegio.&lt;/p&gt;","hint":"&lt;p&gt;Piensa en cuál de estas actividades harías primero en el día.&lt;/p&gt;","seed":{"parameters":[],"calculated":[{"name":"A1","label":"&lt;div style=\"display:flex; justify-content:center;\"&gt;&lt;img src=\"https://blueberry-assets.oneclick.es/M1_MyM_11a_1.svg\" width=\"300\"&gt;&lt;/img&gt;&lt;/div&gt;"},{"name":"A2","label":"&lt;div style=\"display:flex; justify-content:center;\"&gt;&lt;img src=\"https://blueberry-assets.oneclick.es/M1_MyM_11a_2.svg\" width=\"300\"&gt;&lt;/img&gt;&lt;/div&gt;"},{"name":"A3","label":"&lt;div style=\"display:flex; justify-content:center;\"&gt;&lt;img src=\"https://blueberry-assets.oneclick.es/M1_MyM_11a_3.svg\" width=\"300\"&gt;&lt;/img&gt;&lt;/div&gt;"},{"name":"A4","label":"&lt;div style=\"display:flex; justify-content:center;\"&gt;&lt;img src=\"https://blueberry-assets.oneclick.es/M1_MyM_11a_4.svg\" width=\"300\"&gt;&lt;/img&gt;&lt;/div&gt;","incorrect":true},{"name":"A5","label":"&lt;div style=\"display:flex; justify-content:center;\"&gt;&lt;img src=\"https://blueberry-assets.oneclick.es/M1_MyM_11a_5.svg\" width=\"300\"&gt;&lt;/img&gt;&lt;/div&gt;","incorrect":true},{"name":"A6","label":"&lt;div style=\"display:flex; justify-content:center;\"&gt;&lt;img src=\"https://blueberry-assets.oneclick.es/M1_MyM_11a_6.svg\" width=\"300\"&gt;&lt;/img&gt;&lt;/div&gt;","incorrect":true},{"name":"A7","label":"&lt;div style=\"display:flex; justify-content:center;\"&gt;&lt;img src=\"https://blueberry-assets.oneclick.es/M1_MyM_11a_7.svg\" width=\"300\"&gt;&lt;/img&gt;&lt;/div&gt;","incorrect":true},{"name":"A8","label":"&lt;div style=\"display:flex; justify-content:center;\"&gt;&lt;img src=\"https://blueberry-assets.oneclick.es/M1_MyM_11a_8.svg\" width=\"300\"&gt;&lt;/img&gt;&lt;/div&gt;","incorrect":true},{"name":"A9","label":"&lt;div style=\"display:flex; justify-content:center;\"&gt;&lt;img src=\"https://blueberry-assets.oneclick.es/M1_MyM_11a_9.svg\" width=\"300\"&gt;&lt;/img&gt;&lt;/div&gt;","incorrect":true},{"name":"A10","label":"&lt;div style=\"display:flex; justify-content:center;\"&gt;&lt;img src=\"https://blueberry-assets.oneclick.es/M1_MyM_11a_10.svg\" width=\"300\"&gt;&lt;/img&gt;&lt;/div&gt;","incorrect":true}],"uniques":true},"algorithm":{"name":"trueFalse","template":"Multiple choice – standard","params":{"countCorrect":1,"countIncorrect":2,"showCheckIcon":false,"columns":3}}}</t>
  </si>
  <si>
    <t>¿Qué actividad hace el niño al final del día?
M1-MyM-11a-1
M1-MyM-11a-2
M1-MyM-11a-3
M1-MyM-11a-4
M1-MyM-11a-5
M1-MyM-11a-6
M1-MyM-11a-7
M1-MyM-11a-8*
M1-MyM-11a-9*
M1-MyM-11a-10*
(se ven 3, 1 correcta)</t>
  </si>
  <si>
    <t>&lt;p&gt;Piensa en cuál de estas actividades harías lo último en el día.&lt;/p&gt;</t>
  </si>
  <si>
    <t xml:space="preserve">&lt;p&gt;A última hora es común lavarse los dientes, acostarse y dormir.&lt;/p&gt; </t>
  </si>
  <si>
    <t>{"id":"M1-MyM-11a-I-3","stimulus":"&lt;p&gt;¿Qué actividad hace el niño al final del día?&lt;/p&gt;","feedback":"&lt;p&gt;A última hora es común lavarse los dientes, acostarse y dormir.&lt;/p&gt;","hint":"&lt;p&gt;Piensa en cuál de estas actividades harías lo último en el día.&lt;/p&gt;","seed":{"parameters":[],"calculated":[{"name":"A1","label":"&lt;div style=\"display:flex; justify-content:center;\"&gt;&lt;img src=\"https://blueberry-assets.oneclick.es/M1_MyM_11a_1.svg\" width=\"300\"&gt;&lt;/img&gt;&lt;/div&gt;","incorrect":true},{"name":"A2","label":"&lt;div style=\"display:flex; justify-content:center;\"&gt;&lt;img src=\"https://blueberry-assets.oneclick.es/M1_MyM_11a_2.svg\" width=\"300\"&gt;&lt;/img&gt;&lt;/div&gt;","incorrect":true},{"name":"A3","label":"&lt;div style=\"display:flex; justify-content:center;\"&gt;&lt;img src=\"https://blueberry-assets.oneclick.es/M1_MyM_11a_3.svg\" width=\"300\"&gt;&lt;/img&gt;&lt;/div&gt;","incorrect":true},{"name":"A4","label":"&lt;div style=\"display:flex; justify-content:center;\"&gt;&lt;img src=\"https://blueberry-assets.oneclick.es/M1_MyM_11a_4.svg\" width=\"300\"&gt;&lt;/img&gt;&lt;/div&gt;","incorrect":true},{"name":"A5","label":"&lt;div style=\"display:flex; justify-content:center;\"&gt;&lt;img src=\"https://blueberry-assets.oneclick.es/M1_MyM_11a_5.svg\" width=\"300\"&gt;&lt;/img&gt;&lt;/div&gt;","incorrect":true},{"name":"A6","label":"&lt;div style=\"display:flex; justify-content:center;\"&gt;&lt;img src=\"https://blueberry-assets.oneclick.es/M1_MyM_11a_6.svg\" width=\"300\"&gt;&lt;/img&gt;&lt;/div&gt;","incorrect":true},{"name":"A7","label":"&lt;div style=\"display:flex; justify-content:center;\"&gt;&lt;img src=\"https://blueberry-assets.oneclick.es/M1_MyM_11a_7.svg\" width=\"300\"&gt;&lt;/img&gt;&lt;/div&gt;","incorrect":true},{"name":"A8","label":"&lt;div style=\"display:flex; justify-content:center;\"&gt;&lt;img src=\"https://blueberry-assets.oneclick.es/M1_MyM_11a_8.svg\" width=\"300\"&gt;&lt;/img&gt;&lt;/div&gt;"},{"name":"A9","label":"&lt;div style=\"display:flex; justify-content:center;\"&gt;&lt;img src=\"https://blueberry-assets.oneclick.es/M1_MyM_11a_9.svg\" width=\"300\"&gt;&lt;/img&gt;&lt;/div&gt;"},{"name":"A10","label":"&lt;div style=\"display:flex; justify-content:center;\"&gt;&lt;img src=\"https://blueberry-assets.oneclick.es/M1_MyM_11a_10.svg\" width=\"300\"&gt;&lt;/img&gt;&lt;/div&gt;"}],"uniques":true},"algorithm":{"name":"trueFalse","template":"Multiple choice – standard","params":{"countCorrect":1,"countIncorrect":2,"showCheckIcon":false,"columns":3}}}</t>
  </si>
  <si>
    <t>¿A qué hora ocurren estas acciones? Arrastra las horas debajo de cada imagen.
M1-MyM-11a-12
M1-MyM-11a-14
M1-MyM-11a-16</t>
  </si>
  <si>
    <t>Q1= List=10,11,12,13
Q2= List=16,17,18,19
Q3= List=21,22,23,1,2,3,4,5,6,7</t>
  </si>
  <si>
    <t>A1={{Q1}}:00 h
A2={{Q2}}:00 h
A3={{Q3}}:00 h</t>
  </si>
  <si>
    <t>&lt;p&gt;Fíjate en el cielo para saber la hora que es.&lt;/p&gt;</t>
  </si>
  <si>
    <t>&lt;p&gt;Fíjate en el cielo para saber la hora que es.&lt;/p&gt;
&lt;/p&gt;A1=&lt;p&gt;A las {{Q1}}:00 h es por la mañana y el sol brilla mucho.&lt;/p&gt;
A2=&lt;p&gt;A las {{Q2}}:00 h es por la tarde y el sol brilla menos.&lt;/p&gt;
A3=&lt;p&gt;A las {{Q3}}:00 h es de noche y se ven la luna y las estrellas.&lt;/p&gt;</t>
  </si>
  <si>
    <t>{"id":"M1-MyM-11a-I-4","stimulus":"&lt;p&gt;¿A qué hora ocurren estas acciones? Arrastra las horas debajo de cada imagen.&lt;/p&gt;","template":"&lt;table style=\"width: 100%;\"&gt;&lt;tbody&gt;&lt;tr&gt;&lt;td style=\"width: 33.3333%; text-align: center; vertical-align: middle; border: none;\"&gt;&lt;div style=\"display:flex; justify-content:center;\"&gt;&lt;img src=\"https://blueberry-assets.oneclick.es/M1_MyM_11a_12.svg\" width=\"200\"&gt;&lt;/img&gt;&lt;/div&gt;&lt;/td&gt;&lt;td style=\"width: 33.3333%; text-align: center; vertical-align: middle; border: none;\"&gt;&lt;div style=\"display:flex; justify-content:center;\"&gt;&lt;img src=\"https://blueberry-assets.oneclick.es/M1_MyM_11a_14.svg\" width=\"200\"&gt;&lt;/img&gt;&lt;/div&gt;&lt;/td&gt;&lt;td style=\"width: 33.3333%; text-align: center; vertical-align: middle; border: none;\"&gt;&lt;div style=\"display:flex; justify-content:center;\"&gt;&lt;img src=\"https://blueberry-assets.oneclick.es/M1_MyM_11a_16.svg\" width=\"200\"&gt;&lt;/img&gt;&lt;/div&gt;&lt;/td&gt;&lt;/tr&gt;&lt;tr&gt;&lt;td style=\"width: 33.3333%; border: none;\"&gt;&lt;div style=\"display:flex; justify-content:center;\"&gt;{{response}}&lt;/div&gt;&lt;/td&gt;&lt;td style=\"width: 33.3333%; border: none;\"&gt;&lt;div style=\"display:flex; justify-content:center;\"&gt;{{response}}&lt;/div&gt;&lt;/td&gt;&lt;td style=\"width: 33.3333%; border: none;\"&gt;&lt;div style=\"display:flex; justify-content:center;\"&gt;{{response}}&lt;/div&gt;&lt;/td&gt;&lt;/tr&gt;&lt;/tbody&gt;&lt;/table&gt;","hint":"&lt;p&gt;Fíjate en el cielo para saber la hora que es.&lt;/p&gt;","feedback":"&lt;p&gt;Fíjate en el cielo para saber la hora que es.&lt;/p&gt;","seed":{"parameters":[{"name":"Q1","list":[10,11,12,13]},{"name":"Q2","list":[16,17,18,19]},{"name":"Q3","list":[21,22,23,1,2,3,4,5,6,7]}],"calculated":[{"name":"A1","label":"{{Q1}}:00 h","feedback":"&lt;p&gt;A las {{Q1}}:00 h es por la mañana y el sol brilla mucho.&lt;/p&gt;"},{"name":"A2","label":"{{Q2}}:00 h","feedback":"&lt;p&gt;A las {{Q2}}:00 h es por la tarde y el sol brilla menos.&lt;/p&gt;"},{"name":"A3","label":"{{Q3}}:00 h","feedback":"&lt;p&gt;A las {{Q3}}:00 h es de noche y se ven la luna y las estrellas.&lt;/p&gt;"}],"uniques":true},"algorithm":{"name":"calculateOperation","template":"Cloze with drag &amp; drop","params":{"keyboard":"NUMERICAL"}}}</t>
  </si>
  <si>
    <t>¿A qué hora ocurren estas acciones? Arrastra las horas debajo de cada imagen.
M1-MyM-11a-11
M1-MyM-11a-13
M1-MyM-11a-15</t>
  </si>
  <si>
    <t>Q1= List=8,9,10
Q2= List=16,17,18
Q3= List=19,20</t>
  </si>
  <si>
    <t>&lt;p&gt;Fíjate en el cielo para saber la hora que es.&lt;/p&gt;
A1=&lt;p&gt;A las {{Q1}}:00 h es por la mañana y el sol brilla mucho.&lt;/p&gt;
A2=&lt;p&gt;A las {{Q2}}:00 h es por la tarde y el sol brilla menos.&lt;/p&gt;
A3=&lt;p&gt;A las {{Q3}}:00 h es de noche y se ven la luna y las estrellas.&lt;/p&gt;</t>
  </si>
  <si>
    <t>{"id":"M1-MyM-11a-I-5","stimulus":"&lt;p&gt;¿A qué hora ocurren estas acciones? Arrastra las horas debajo de cada imagen.&lt;/p&gt;","template":"&lt;table style=\"width: 100%;\"&gt;&lt;tbody&gt;&lt;tr&gt;&lt;td style=\"width: 33.3333%; text-align: center; vertical-align: middle;border: none;\"&gt;&lt;div style=\"display:flex; justify-content:center;\"&gt;&lt;img src=\"https://blueberry-assets.oneclick.es/M1_MyM_11a_11.svg\" width=\"200\"&gt;&lt;/img&gt;&lt;/div&gt;&lt;/td&gt;&lt;td style=\"width: 33.3333%; text-align: center; vertical-align: middle; border: none;\"&gt;&lt;div style=\"display:flex; justify-content:center;\"&gt;&lt;img src=\"https://blueberry-assets.oneclick.es/M1_MyM_11a_13.svg\" width=\"200\"&gt;&lt;/img&gt;&lt;/div&gt;&lt;/td&gt;&lt;td style=\"width: 33.3333%; text-align: center; vertical-align: middle; border: none;\"&gt;&lt;div style=\"display:flex; justify-content:center; \"&gt;&lt;img src=\"https://blueberry-assets.oneclick.es/M1_MyM_11a_15.svg\" width=\"200\"&gt;&lt;/img&gt;&lt;/div&gt;&lt;/td&gt;&lt;/tr&gt;&lt;tr&gt;&lt;td style=\"width: 33.3333%; border: none;\"&gt;&lt;div style=\"display:flex; justify-content:center;\"&gt;{{response}}&lt;/div&gt;&lt;/td&gt;&lt;td style=\"width: 33.3333%; border: none;\"&gt;&lt;div style=\"display:flex; justify-content:center;\"&gt;{{response}}&lt;/div&gt;&lt;/td&gt;&lt;td style=\"width: 33.3333%; border: none;\"&gt;&lt;div style=\"display:flex; justify-content:center;\"&gt;{{response}}&lt;/div&gt;&lt;/td&gt;&lt;/tr&gt;&lt;/tbody&gt;&lt;/table&gt;","hint":"&lt;p&gt;Fíjate en el cielo para saber la hora que es.&lt;/p&gt;","feedback":"&lt;p&gt;Fíjate en el cielo para saber la hora que es.&lt;/p&gt;","seed":{"parameters":[{"name":"Q1","list":[8,9,10]},{"name":"Q2","list":[16,17,18]},{"name":"Q3","list":[19,20]}],"calculated":[{"name":"A1","label":"{{Q1}}:00 h","feedback":"&lt;p&gt;A las {{Q1}}:00 h es por la mañana y el sol brilla mucho.&lt;/p&gt;"},{"name":"A2","label":"{{Q2}}:00 h","feedback":"&lt;p&gt;A las {{Q2}}:00 h es por la tarde y el sol brilla menos.&lt;/p&gt;"},{"name":"A3","label":"{{Q3}}:00 h","feedback":"&lt;p&gt;A las {{Q3}}:00 h es de noche y se ven la luna y las estrellas.&lt;/p&gt;"}],"uniques":true},"algorithm":{"name":"calculateOperation","template":"Cloze with drag &amp; drop","params":{"keyboard":"NUMERICAL"}}}</t>
  </si>
  <si>
    <t>M1-MyM-12a</t>
  </si>
  <si>
    <t>Escribe una fecha con día, mes y año y e indica el día de la semana</t>
  </si>
  <si>
    <t>Arrastra las piezas para reconstruir la fecha {{Q1}}/{{Q2}}/20{{Q3}}.</t>
  </si>
  <si>
    <t>{{A1}} de {{A2}} de {{A3}}.</t>
  </si>
  <si>
    <t xml:space="preserve">Q1=Min=1; Max=30; Step= 1
Q2=Min=1; Max=30; Step= 1
Q3=Min=1; Max=12; Step= 1
Q4=Min=1; Max=12; Step= 1
Q5=Min=10; Max=30; Step= 1
Q6=Min=10; Max=30; Step= 1
</t>
  </si>
  <si>
    <t>A1={{Q1}}
A2=Lemonlib.numToMonth({{Q3}},'es')
A3=20{{Q5}}
A4={{Q2}}
A5=Lemonlib.numToMonth({{Q4}},'es')
A6=20{{Q6}}</t>
  </si>
  <si>
    <t>&lt;p&gt;Construye la fecha en este orden: día, mes y año.&lt;/p&gt;</t>
  </si>
  <si>
    <t>&lt;p&gt;Un año tiene doce meses:&lt;/p&gt;&lt;p&gt;1. Enero&lt;/p&gt;&lt;p&gt;2. Febrero&lt;/p&gt;&lt;p&gt;3. Marzo&lt;/p&gt;&lt;p&gt;4. Abril&lt;/p&gt;&lt;p&gt;5. Mayo&lt;/p&gt;&lt;p&gt;6. Junio&lt;/p&gt;&lt;p&gt;7. Julio&lt;/p&gt;&lt;p&gt;8. Agosto&lt;/p&gt;&lt;p&gt;9. Septiembre&lt;/p&gt;&lt;p&gt;10. Octubre&lt;/p&gt;&lt;p&gt;11. Noviembre&lt;p&gt;12. Diciembre&lt;/p&gt;
(Los meses en una tabla de dos columnas)</t>
  </si>
  <si>
    <t>{"id":"M1-MyM-12a-I-1","stimulus":"&lt;p&gt;Arrastra las piezas para reconstruir la fecha {{Q1}}/{{Q3}}/20{{T1}}.&lt;/p&gt;","template":"&lt;p&gt;{{response}} de {{response}} de {{response}}.&lt;/p&gt;","hint":"&lt;p&gt;Construye la fecha en este orden: día, mes y año.&lt;/p&gt;","feedback":"&lt;p&gt;Un año tiene doce meses:&lt;/p&gt;&lt;table style=\"width: 100%;\"&gt;&lt;tbody&gt;&lt;tr&gt;&lt;td style=\"width: 50.0%; border: none; \"&gt;&lt;p&gt;1. Enero&lt;/p&gt;&lt;p&gt;2. Febrero&lt;/p&gt;&lt;p&gt;3. Marzo&lt;/p&gt;&lt;p&gt;4. Abril&lt;/p&gt;&lt;p&gt;5. Mayo&lt;/p&gt;&lt;p&gt;6. Junio&lt;/p&gt;&lt;/td&gt;&lt;td style=\"width: 50.0%; border: none;\"&gt;&lt;p&gt;7. Julio&lt;/p&gt;&lt;p&gt;8. Agosto&lt;/p&gt;&lt;p&gt;9. Septiembre&lt;/p&gt;&lt;p&gt;10. Octubre&lt;/p&gt;&lt;p&gt;11. Noviembre&lt;/p&gt;&lt;p&gt;12. Diciembre&lt;/p&gt;&lt;/td&gt;&lt;/tr&gt;&lt;/tbody&gt;&lt;/table&gt;","seed":{"parameters":[{"name":"Q1","label":null,"min":1,"max":31,"step":1},{"name":"Q2","label":null,"min":1,"max":31,"step":1},{"name":"Q3","label":null,"min":1,"max":12,"step":1},{"name":"Q4","label":null,"min":1,"max":12,"step":1},{"name":"Q5","label":null,"min":2010,"max":2030,"step":1},{"name":"Q6","label":null,"min":2010,"max":2030,"step":1}],"calculated":[{"name":"A1","label":"{{function}}","function":"{{Q1}}"},{"name":"A2","label":"{{function}}","function":"Lemonlib.numToMonth({{Q3}},'es')"},{"name":"A3","label":"{{function}}","function":"&lt;span class=\"fr-math-v2 fr-draggable\" contenteditable=\"false\" data-original-math=\"\\({{Q5}}\\)\" draggable=\"true\"&gt;\\({{Q5}}\\)&lt;/span&gt;"},{"name":"A4","label":"{{function}}","function":"{{Q2}}","incorrect":"true"},{"name":"A5","label":"{{function}}","function":"Lemonlib.numToMonth({{Q4}},'es')","incorrect":"true"},{"name":"A6","label":"{{function}}","function":"&lt;span class=\"fr-math-v2 fr-draggable\" contenteditable=\"false\" data-original-math=\"\\({{Q6}}\\)\" draggable=\"true\"&gt;\\({{Q6}}\\)&lt;/span&gt;","incorrect":"true"},{"name":"T1","label":"{{function}}","function":"{{Q5}} % 100","temp":true}],"uniques":true},"algorithm":{"name":"calculateOperation","template":"Cloze with drag &amp; drop","params":{"keyboard":"NUMERICAL"}}}</t>
  </si>
  <si>
    <t>&lt;p&gt;Reescribe la siguiente fecha siguiendo el ejemplo:&lt;/p&gt;&lt;p&gt;4 de agosto de 2021: 4/8/2021&lt;/p&gt;</t>
  </si>
  <si>
    <t>{{Q1}} de abril de {{Q2}}: {{A1}}/{{A2}}/{{A3}}</t>
  </si>
  <si>
    <t>Q1=Min=1; Max=30; Step= 1
Q2=Min=2000; Max=2023; Step= 1</t>
  </si>
  <si>
    <t>A1={{Q1}}
A2=04
A3={{Q2}}</t>
  </si>
  <si>
    <t>&lt;p&gt;Escribe la fecha con números en este orden: día, mes y año.&lt;/p&gt;</t>
  </si>
  <si>
    <t>{"id":"M1-MyM-12a-E-1","stimulus":"&lt;p&gt;Reescribe la siguiente fecha siguiendo el ejemplo:&lt;/p&gt;&lt;p style=\"text-align:center\"&gt;{{Q1}} de {{T1}} de 20{{Q3}}: {{Q1}}/{{Q2}}/20{{Q3}}&lt;/p&gt;","template":"&lt;p style=\"text-align:center\"&gt;{{Q4}} de {{T2}} de 20{{Q6}}: {{response}} / {{response}} / {{response}}&lt;/p&gt;","hint":"&lt;p&gt;Escribe la fecha con números en este orden: día, mes y año.&lt;/p&gt;","feedback":"&lt;p&gt;Un año tiene doce meses:&lt;/p&gt;&lt;table style=\"width: 50%;\"&gt;&lt;tbody&gt;&lt;tr&gt;&lt;td style=\"width: 50.0%; border: none; \"&gt;&lt;p&gt;1. Enero&lt;/p&gt;&lt;p&gt;2. Febrero&lt;/p&gt;&lt;p&gt;3. Marzo&lt;/p&gt;&lt;p&gt;4. Abril&lt;/p&gt;&lt;p&gt;5. Mayo&lt;/p&gt;&lt;p&gt;6. Junio&lt;/p&gt;&lt;/td&gt;&lt;td style=\"width: 50.0%; border: none;\"&gt;&lt;p&gt;7. Julio&lt;/p&gt;&lt;p&gt;8. Agosto&lt;/p&gt;&lt;p&gt;9. Septiembre&lt;/p&gt;&lt;p&gt;10. Octubre&lt;/p&gt;&lt;p&gt;11. Noviembre&lt;/p&gt;&lt;p&gt;12. Diciembre&lt;/p&gt;&lt;/td&gt;&lt;/tr&gt;&lt;/tbody&gt;&lt;/table&gt;","seed":{"parameters":[{"name":"Q1","label":null,"min":1,"max":30,"step":1},{"name":"Q2","label":null,"min":1,"max":12,"step":1},{"name":"Q3","label":null,"min":10,"max":30,"step":1},{"name":"Q4","label":null,"min":1,"max":30,"step":1},{"name":"Q5","label":null,"min":1,"max":12,"step":1},{"name":"Q6","label":null,"min":10,"max":30,"step":1}],"calculated":[{"name":"T1","label":"{{function}}","function":"Lemonlib.numToMonth({{Q2}},'es')","temp":"true"},{"name":"T2","label":"{{function}}","function":"Lemonlib.numToMonth({{Q5}},'es')","temp":"true"},{"name":"A1","label":"{{function}}","function":"{{Q4}}"},{"name":"A2","label":"{{function}}","function":"{{Q5}}"},{"name":"A3","label":"'{{function}}","function":"20{{Q6}}"}],"uniques":true},"algorithm":{"name":"calculateOperation","params":{"method":"equivSymbolic","keyboard":"NUMERICAL"}}}</t>
  </si>
  <si>
    <t>M1-G-1a</t>
  </si>
  <si>
    <t>Localiza objetos aplicando los conceptos "dentro de" y "fuera de"</t>
  </si>
  <si>
    <t>Selecciona la imagen en la que el gato está dentro de la caja.</t>
  </si>
  <si>
    <t>Single Choice
*: columns=3</t>
  </si>
  <si>
    <t>A1=$$IMG=M1-G-1a-1;300*
A2=$$IMG=M1-G-1a-2;300*
A3=$$IMG=M1-G-1a-3;300
A4=$$IMG=M1-G-1a-4;300</t>
  </si>
  <si>
    <t>&lt;p&gt;Debajo/encima del de la izq: "dentro" (minúsculas). Debajo/encima del de la dcha: "fuera" (minúsculas)&lt;/p&gt;
$$IMG=M1-G-1a-5;300</t>
  </si>
  <si>
    <t>Geometría</t>
  </si>
  <si>
    <t>{"id":"M1-G-1a-I-1","stimulus":"Selecciona la imagen en la que el gato está dentro de la caja.","hint":"&lt;div style=\"display:flex; justify-content:center;\"&gt;&lt;div class=\"lemo-fixed-to-responsive\" style=\"max-width: 300px;max-height: 250px;position: relative;width: 100%;display: inline-block;\"&gt;&lt;img src=\"https://blueberry-assets.oneclick.es/M1_G_1a_5.svg\"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10%;\"&gt;fuera&lt;/span&gt;&lt;/div&gt;&lt;/div&gt;&lt;/div&gt;&lt;/div&gt;","feedback":"&lt;div style=\"display:flex; justify-content:center;\"&gt;&lt;div class=\"lemo-fixed-to-responsive\" style=\"max-width: 300px;max-height: 250px;position: relative;width: 100%;display: inline-block;\"&gt;&lt;img src=\"https://blueberry-assets.oneclick.es/M1_G_1a_5.svg\"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10%;\"&gt;fuera&lt;/span&gt;&lt;/div&gt;&lt;/div&gt;&lt;/div&gt;&lt;/div&gt;","seed":{"parameters":[],"calculated":[{"name":"A1","label":"{{function}}","function":"&lt;div style=\"display:flex; justify-content:center;\"&gt;&lt;img src=\"https://blueberry-assets.oneclick.es/M1_G_1a_1.svg\" width=\"300\"&gt;&lt;/img&gt;&lt;/div&gt;"},{"name":"A2","label":"{{function}}","function":"&lt;div style=\"display:flex; justify-content:center;\"&gt;&lt;img src=\"https://blueberry-assets.oneclick.es/M1_G_1a_2.svg\" width=\"300\"&gt;&lt;/img&gt;&lt;/div&gt;"},{"name":"A3","label":"{{function}}","function":"&lt;div style=\"display:flex; justify-content:center;\"&gt;&lt;img src=\"https://blueberry-assets.oneclick.es/M1_G_1a_3.svg\" width=\"300\"&gt;&lt;/img&gt;&lt;/div&gt;","incorrect":true},{"name":"A4","label":"{{function}}","function":"&lt;div style=\"display:flex; justify-content:center;\"&gt;&lt;img src=\"https://blueberry-assets.oneclick.es/M1_G_1a_4.svg\" width=\"300\"&gt;&lt;/img&gt;&lt;/div&gt;","incorrect":true}],"uniques":true},"algorithm":{"name":"trueFalse","template":"Multiple choice – standard","params":{"countCorrect":1,"countIncorrect":2,"showCheckIcon":false,"columns":3}}}</t>
  </si>
  <si>
    <t>Selecciona la imagen en la que el gato está fuera de la caja.
M1-G-1a-1
M1-G-1a-2
M1-G-1a-3*
M1-G-1a-4*</t>
  </si>
  <si>
    <t>M1-G-1a-1-5
Debajo/encima del de la izq: "dentro" (minúsculas)
Debajo/encima del de la dcha: "fuera" (minúsculas)</t>
  </si>
  <si>
    <t>{"id":"M1-G-1a-I-2","stimulus":"&lt;p&gt;Selecciona la imagen en la que el gato está fuera de la caja.&lt;/p&gt;","hint":"&lt;div style=\"display:flex; justify-content:center;\"&gt;&lt;div class=\"lemo-fixed-to-responsive\" style=\"max-width: 300px;max-height: 250px;position: relative;width: 100%;display: inline-block;\"&gt;&lt;img src=\"https://blueberry-assets.oneclick.es/M1_G_1a_5.svg\"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10%;\"&gt;fuera&lt;/span&gt;&lt;/div&gt;&lt;/div&gt;&lt;/div&gt;&lt;/div&gt;","feedback":"&lt;div style=\"display:flex; justify-content:center;\"&gt;&lt;div class=\"lemo-fixed-to-responsive\" style=\"max-width: 300px;max-height: 250px;position: relative;width: 100%;display: inline-block;\"&gt;&lt;img src=\"https://blueberry-assets.oneclick.es/M1_G_1a_5.svg\"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10%;\"&gt;fuera&lt;/span&gt;&lt;/div&gt;&lt;/div&gt;&lt;/div&gt;&lt;/div&gt;","seed":{"parameters":[],"calculated":[{"name":"A1","label":"{{function}}","function":"&lt;div style=\"display:flex; justify-content:center;\"&gt;&lt;img src=\"https://blueberry-assets.oneclick.es/M1_G_1a_1.svg\" width=\"300\"&gt;&lt;/img&gt;&lt;/div&gt;","incorrect":true},{"name":"A2","label":"{{function}}","function":"&lt;div style=\"display:flex; justify-content:center;\"&gt;&lt;img src=\"https://blueberry-assets.oneclick.es/M1_G_1a_2.svg\" width=\"300\"&gt;&lt;/img&gt;&lt;/div&gt;","incorrect":true},{"name":"A3","label":"{{function}}","function":"&lt;div style=\"display:flex; justify-content:center;\"&gt;&lt;img src=\"https://blueberry-assets.oneclick.es/M1_G_1a_3.svg\" width=\"300\"&gt;&lt;/img&gt;&lt;/div&gt;"},{"name":"A4","label":"{{function}}","function":"&lt;div style=\"display:flex; justify-content:center;\"&gt;&lt;img src=\"https://blueberry-assets.oneclick.es/M1_G_1a_4.svg\" width=\"300\"&gt;&lt;/img&gt;&lt;/div&gt;"}],"uniques":true},"algorithm":{"name":"trueFalse","template":"Multiple choice – standard","params":{"countCorrect":1,"countIncorrect":2,"showCheckIcon":false,"columns":3}}}</t>
  </si>
  <si>
    <t>Selecciona la imagen en la que la pelota está dentro de la caja.
M1-G-1a-1*
M1-G-1a-2
M1-G-1a-3*
M1-G-1a-4</t>
  </si>
  <si>
    <t>{"id":"M1-G-1a-I-3","stimulus":"&lt;p&gt;Selecciona la imagen en la que la pelota está dentro de la caja.&lt;/p&gt;","hint":"&lt;div style=\"display:flex; justify-content:center;\"&gt;&lt;div class=\"lemo-fixed-to-responsive\" style=\"max-width: 300px;max-height: 250px;position: relative;width: 100%;display: inline-block;\"&gt;&lt;img src=\"https://blueberry-assets.oneclick.es/M1_G_1a_5.svg\"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10%;\"&gt;fuera&lt;/span&gt;&lt;/div&gt;&lt;/div&gt;&lt;/div&gt;&lt;/div&gt;","feedback":"&lt;div style=\"display:flex; justify-content:center;\"&gt;&lt;div class=\"lemo-fixed-to-responsive\" style=\"max-width: 300px;max-height: 250px;position: relative;width: 100%;display: inline-block;\"&gt;&lt;img src=\"https://blueberry-assets.oneclick.es/M1_G_1a_5.svg\"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10%;\"&gt;fuera&lt;/span&gt;&lt;/div&gt;&lt;/div&gt;&lt;/div&gt;&lt;/div&gt;","seed":{"parameters":[],"calculated":[{"name":"A1","label":"{{function}}","function":"&lt;div style=\"display:flex; justify-content:center;\"&gt;&lt;img src=\"https://blueberry-assets.oneclick.es/M1_G_1a_1.svg\" width=\"300\"&gt;&lt;/img&gt;&lt;/div&gt;"},{"name":"A2","label":"{{function}}","function":"&lt;div style=\"display:flex; justify-content:center;\"&gt;&lt;img src=\"https://blueberry-assets.oneclick.es/M1_G_1a_2.svg\" width=\"300\"&gt;&lt;/img&gt;&lt;/div&gt;","incorrect":true},{"name":"A3","label":"{{function}}","function":"&lt;div style=\"display:flex; justify-content:center;\"&gt;&lt;img src=\"https://blueberry-assets.oneclick.es/M1_G_1a_3.svg\" width=\"300\"&gt;&lt;/img&gt;&lt;/div&gt;","incorrect":true},{"name":"A4","label":"{{function}}","function":"&lt;div style=\"display:flex; justify-content:center;\"&gt;&lt;img src=\"https://blueberry-assets.oneclick.es/M1_G_1a_4.svg\" width=\"300\"&gt;&lt;/img&gt;&lt;/div&gt;"}],"uniques":true},"algorithm":{"name":"trueFalse","template":"Multiple choice – standard","params":{"countCorrect":1,"countIncorrect":2,"showCheckIcon":false,"columns":3}}}</t>
  </si>
  <si>
    <t>Selecciona la imagen en la que la pelota está fuera de la caja.
M1-G-1a-1
M1-G-1a-2*
M1-G-1a-3
M1-G-1a-4*</t>
  </si>
  <si>
    <t>{"id":"M1-G-1a-I-4","stimulus":"&lt;p&gt;Selecciona la imagen en la que la pelota está fuera de la caja.&lt;/p&gt;","hint":"&lt;div style=\"display:flex; justify-content:center;\"&gt;&lt;div class=\"lemo-fixed-to-responsive\" style=\"max-width: 300px;max-height: 250px;position: relative;width: 100%;display: inline-block;\"&gt;&lt;img src=\"https://blueberry-assets.oneclick.es/M1_G_1a_5.svg\"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10%;\"&gt;fuera&lt;/span&gt;&lt;/div&gt;&lt;/div&gt;&lt;/div&gt;&lt;/div&gt;","feedback":"&lt;div style=\"display:flex; justify-content:center;\"&gt;&lt;div class=\"lemo-fixed-to-responsive\" style=\"max-width: 300px;max-height: 250px;position: relative;width: 100%;display: inline-block;\"&gt;&lt;img src=\"https://blueberry-assets.oneclick.es/M1_G_1a_5.svg\"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10%;\"&gt;fuera&lt;/span&gt;&lt;/div&gt;&lt;/div&gt;&lt;/div&gt;&lt;/div&gt;","seed":{"parameters":[],"calculated":[{"name":"A1","label":"{{function}}","function":"&lt;div style=\"display:flex; justify-content:center;\"&gt;&lt;img src=\"https://blueberry-assets.oneclick.es/M1_G_1a_1.svg\" width=\"300\"&gt;&lt;/img&gt;&lt;/div&gt;","incorrect":true},{"name":"A2","label":"{{function}}","function":"&lt;div style=\"display:flex; justify-content:center;\"&gt;&lt;img src=\"https://blueberry-assets.oneclick.es/M1_G_1a_2.svg\" width=\"300\"&gt;&lt;/img&gt;&lt;/div&gt;"},{"name":"A3","label":"{{function}}","function":"&lt;div style=\"display:flex; justify-content:center;\"&gt;&lt;img src=\"https://blueberry-assets.oneclick.es/M1_G_1a_3.svg\" width=\"300\"&gt;&lt;/img&gt;&lt;/div&gt;"},{"name":"A4","label":"{{function}}","function":"&lt;div style=\"display:flex; justify-content:center;\"&gt;&lt;img src=\"https://blueberry-assets.oneclick.es/M1_G_1a_4.svg\" width=\"300\"&gt;&lt;/img&gt;&lt;/div&gt;","incorrect":true}],"uniques":true},"algorithm":{"name":"trueFalse","template":"Multiple choice – standard","params":{"countCorrect":1,"countIncorrect":2,"showCheckIcon":false,"columns":3}}}</t>
  </si>
  <si>
    <t>&lt;p&gt;Completa esta oración.&lt;/p&gt;
$$IMG=M1-G-1a-6;300</t>
  </si>
  <si>
    <t>&lt;p&gt;{{Q1}} está {{response}} del arenero.&lt;/p&gt;</t>
  </si>
  <si>
    <t>Q1 = List= La niña de la camiseta verde, La pala</t>
  </si>
  <si>
    <t>group1=
A1=dentro*
A2=fuera</t>
  </si>
  <si>
    <t>{"id":"M1-G-1a-E-1","stimulus":"&lt;p&gt;Completa esta oración.&lt;/p&gt;&lt;div style=\"display:flex; justify-content:center;\"&gt;&lt;img src=\"https://blueberry-assets.oneclick.es/M1_G_1a_6.svg\" width=\"300\"&gt;&lt;/img&gt;&lt;/div&gt;","template":"&lt;p&gt;{{Q1}} está {{response}} del arenero.&lt;/p&gt;","hint":"&lt;div style=\"display:flex; justify-content:center;\"&gt;&lt;div class=\"lemo-fixed-to-responsive\" style=\"max-width: 300px;max-height: 250px;position: relative;width: 100%;display: inline-block;\"&gt;&lt;img src=\"https://blueberry-assets.oneclick.es/M1_G_1a_5.svg\"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10%;\"&gt;fuera&lt;/span&gt;&lt;/div&gt;&lt;/div&gt;&lt;/div&gt;&lt;/div&gt;","feedback":"&lt;div style=\"display:flex; justify-content:center;\"&gt;&lt;div class=\"lemo-fixed-to-responsive\" style=\"max-width: 300px;max-height: 250px;position: relative;width: 100%;display: inline-block;\"&gt;&lt;img src=\"https://blueberry-assets.oneclick.es/M1_G_1a_5.svg\"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10%;\"&gt;fuera&lt;/span&gt;&lt;/div&gt;&lt;/div&gt;&lt;/div&gt;&lt;/div&gt;","seed":{"parameters":[{"name":"Q1","label":null,"list":["La niña de la camiseta verde","La pala"]}],"calculated":[{"name":"A1","label":"{{function}}","function":"dentro","group":1},{"name":"A2","label":"{{function}}","function":"fuera","incorrect":true,"group":1}],"uniques":true},"algorithm":{"name":"groupResponses","template":"Cloze with drop down"}}</t>
  </si>
  <si>
    <t>Completa esta oración.
Imagen M1-G-1a-6</t>
  </si>
  <si>
    <t>{{Q1}} está {{grupo1}} del arenero.</t>
  </si>
  <si>
    <t>Q1 = El niño de la camiseta azul, La pelota</t>
  </si>
  <si>
    <t>grupo1 = {{A1}} | {{A2}}*
A1 = "dentro"
A2 = "fuera"</t>
  </si>
  <si>
    <t>{"id":"M1-G-1a-E-2","stimulus":"&lt;p&gt;Completa esta oración.&lt;/p&gt;&lt;div style=\"display:flex; justify-content:center;\"&gt;&lt;img src=\"https://blueberry-assets.oneclick.es/M1_G_1a_6.svg\" width=\"300\"&gt;&lt;/img&gt;&lt;/div&gt;","template":"&lt;p&gt;{{Q1}} está {{response}} del arenero.&lt;/p&gt;","hint":"&lt;div style=\"display:flex; justify-content:center;\"&gt;&lt;div class=\"lemo-fixed-to-responsive\" style=\"max-width: 300px;max-height: 250px;position: relative;width: 100%;display: inline-block;\"&gt;&lt;img src=\"https://blueberry-assets.oneclick.es/M1_G_1a_5.svg\"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10%;\"&gt;fuera&lt;/span&gt;&lt;/div&gt;&lt;/div&gt;&lt;/div&gt;&lt;/div&gt;","feedback":"&lt;div style=\"display:flex; justify-content:center;\"&gt;&lt;div class=\"lemo-fixed-to-responsive\" style=\"max-width: 300px;max-height: 250px;position: relative;width: 100%;display: inline-block;\"&gt;&lt;img src=\"https://blueberry-assets.oneclick.es/M1_G_1a_5.svg\"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10%;\"&gt;fuera&lt;/span&gt;&lt;/div&gt;&lt;/div&gt;&lt;/div&gt;&lt;/div&gt;","seed":{"parameters":[{"name":"Q1","label":null,"list":["El niño de la camiseta azul","La pelota"]}],"calculated":[{"name":"A1","label":"{{function}}","function":"dentro","incorrect":true,"group":1},{"name":"A2","label":"{{function}}","function":"fuera","group":1}],"uniques":true},"algorithm":{"name":"groupResponses","template":"Cloze with drop down"}}</t>
  </si>
  <si>
    <t>Completa esta oración.
Imagen M1-G-1a-7</t>
  </si>
  <si>
    <t>{{Q1}} está {{grupo1}} del frutero.</t>
  </si>
  <si>
    <t>Q1 = List = La manzana, La pera, El plátano</t>
  </si>
  <si>
    <t>grupo1 = {{A1}}* | {{A2}}
A1 = "dentro"
A2 = "fuera"</t>
  </si>
  <si>
    <t>{"id":"M1-G-1a-E-3","stimulus":"&lt;p&gt;Completa esta oración.&lt;/p&gt;&lt;div style=\"display:flex; justify-content:center;\"&gt;&lt;img src=\"https://blueberry-assets.oneclick.es/M1_G_1a_7.svg\" width=\"300\"&gt;&lt;/img&gt;&lt;/div&gt;","template":"&lt;p&gt;{{Q1}} está {{response}} del frutero.&lt;/p&gt;","hint":"&lt;div style=\"display:flex; justify-content:center;\"&gt;&lt;div class=\"lemo-fixed-to-responsive\" style=\"max-width: 300px;max-height: 250px;position: relative;width: 100%;display: inline-block;\"&gt;&lt;img src=\"https://blueberry-assets.oneclick.es/M1_G_1a_5.svg\"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10%;\"&gt;fuera&lt;/span&gt;&lt;/div&gt;&lt;/div&gt;&lt;/div&gt;&lt;/div&gt;","feedback":"&lt;div style=\"display:flex; justify-content:center;\"&gt;&lt;div class=\"lemo-fixed-to-responsive\" style=\"max-width: 300px;max-height: 250px;position: relative;width: 100%;display: inline-block;\"&gt;&lt;img src=\"https://blueberry-assets.oneclick.es/M1_G_1a_5.svg\"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10%;\"&gt;fuera&lt;/span&gt;&lt;/div&gt;&lt;/div&gt;&lt;/div&gt;&lt;/div&gt;","seed":{"parameters":[{"name":"Q1","label":null,"list":["La manzana","La pera","El plátano"]}],"calculated":[{"name":"A1","label":"{{function}}","function":"dentro","group":1},{"name":"A2","label":"{{function}}","function":"fuera","incorrect":true,"group":1}],"uniques":true},"algorithm":{"name":"groupResponses","template":"Cloze with drop down"}}</t>
  </si>
  <si>
    <t>Q1 = List = El kiwi, El racimo de uvas, El limón</t>
  </si>
  <si>
    <t>{"id":"M1-G-1a-E-4","stimulus":"&lt;p&gt;Completa esta oración.&lt;/p&gt;&lt;div style=\"display:flex; justify-content:center;\"&gt;&lt;img src=\"https://blueberry-assets.oneclick.es/M1_G_1a_7.svg\" width=\"300\"&gt;&lt;/img&gt;&lt;/div&gt;","template":"&lt;p&gt;{{Q1}} está {{response}} del frutero.&lt;/p&gt;","hint":"&lt;div style=\"display:flex; justify-content:center;\"&gt;&lt;div class=\"lemo-fixed-to-responsive\" style=\"max-width: 300px;max-height: 250px;position: relative;width: 100%;display: inline-block;\"&gt;&lt;img src=\"https://blueberry-assets.oneclick.es/M1_G_1a_5.svg\"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10%;\"&gt;fuera&lt;/span&gt;&lt;/div&gt;&lt;/div&gt;&lt;/div&gt;&lt;/div&gt;","feedback":"&lt;div style=\"display:flex; justify-content:center;\"&gt;&lt;div class=\"lemo-fixed-to-responsive\" style=\"max-width: 300px;max-height: 250px;position: relative;width: 100%;display: inline-block;\"&gt;&lt;img src=\"https://blueberry-assets.oneclick.es/M1_G_1a_5.svg\"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10%;\"&gt;fuera&lt;/span&gt;&lt;/div&gt;&lt;/div&gt;&lt;/div&gt;&lt;/div&gt;","seed":{"parameters":[{"name":"Q1","label":null,"list":["El kiwi","El racimo de uvas","El limón"]}],"calculated":[{"name":"A1","label":"{{function}}","function":"dentro","incorrect":true,"group":1},{"name":"A2","label":"{{function}}","function":"fuera","group":1}],"uniques":true},"algorithm":{"name":"groupResponses","template":"Cloze with drop down"}}</t>
  </si>
  <si>
    <t>M1-G-2a</t>
  </si>
  <si>
    <t>Localiza objetos aplicando los conceptos "delante de" y "detrás de"</t>
  </si>
  <si>
    <t>&lt;p&gt;¿Qué animal está detrás del gato?&lt;/p&gt;
$$IMG=M1-G-2a-1;300</t>
  </si>
  <si>
    <t>A1=El gallo*
A2=El perro
A3=El burro</t>
  </si>
  <si>
    <t>&lt;p&gt;Debajo de los personajes añadimos las etiquetas "delante" y "detrás" (minúsculas)&lt;/p&gt;
$$IMG=M1-G-2a-4;300</t>
  </si>
  <si>
    <t>{"id":"M1-G-2a-I-1","stimulus":"&lt;p&gt;¿Qué animal está detrás del gato?&lt;/p&gt;&lt;div style=\"display:flex; justify-content:center;\"&gt;&lt;img src=\"https://blueberry-assets.oneclick.es/M1_G_2a_1.svg\" width=\"400\"&gt;&lt;/img&gt;&lt;/div&gt;","hint":"&lt;div style=\"display:flex; justify-content:center;\"&gt;&lt;div class=\"lemo-fixed-to-responsive\" style=\"max-width: 400px;max-height: 200px;position: relative;width: 100%;display: inline-block;\"&gt;&lt;img src=\"https://blueberry-assets.oneclick.es/M1_G_2a_4.svg\" alt=\"\" tabindex=\"0\"&gt;&lt;/img&gt;&lt;div class=\"lemo-graphie-container\" style=\"position: absolute;top: 0;left: 0;width: 100%;height: 100%;\"&gt;&lt;div class=\"lemo-graphie\" style=\"position: relative; width: 100%; height: 100%;\"&gt;&lt;span class=\"lemo-graphie-label\" style=\"position: absolute; left: 13.7252%; top: 1.6941%;\"&gt;delante&lt;/span&gt;&lt;span class=\"lemo-graphie-label\" style=\"position: absolute; left: 72.5166%; top: 0.4359%;\"&gt;detrás&lt;/span&gt;&lt;/div&gt;&lt;/div&gt;&lt;/div&gt;&lt;/div&gt;","feedback":"&lt;div style=\"display:flex; justify-content:center;\"&gt;&lt;div class=\"lemo-fixed-to-responsive\" style=\"max-width: 400px;max-height: 200px;position: relative;width: 100%;display: inline-block;\"&gt;&lt;img src=\"https://blueberry-assets.oneclick.es/M1_G_2a_4.svg\" alt=\"\" tabindex=\"0\"&gt;&lt;/img&gt;&lt;div class=\"lemo-graphie-container\" style=\"position: absolute;top: 0;left: 0;width: 100%;height: 100%;\"&gt;&lt;div class=\"lemo-graphie\" style=\"position: relative; width: 100%; height: 100%;\"&gt;&lt;span class=\"lemo-graphie-label\" style=\"position: absolute; left: 13.7252%; top: 1.6941%;\"&gt;delante&lt;/span&gt;&lt;span class=\"lemo-graphie-label\" style=\"position: absolute; left: 72.5166%; top: 0.4359%;\"&gt;detrás&lt;/span&gt;&lt;/div&gt;&lt;/div&gt;&lt;/div&gt;&lt;/div&gt;","seed":{"parameters":[],"calculated":[{"name":"A1","label":"{{function}}","function":"El gallo"},{"name":"A2","label":"{{function}}","function":"El perro","incorrect":true},{"name":"A3","label":"{{function}}","function":"El burro","incorrect":true}],"uniques":true},"algorithm":{"name":"trueFalse","template":"Multiple choice – standard","params":{"countCorrect":1,"countIncorrect":2,"showCheckIcon":false,"columns":3}}}</t>
  </si>
  <si>
    <t>&lt;p&gt;¿Qué animal está delante del perro?&lt;/p&gt;
$$IMG=M1-G-2a-1;300</t>
  </si>
  <si>
    <t>A1=El burro*
A2=El gato
A3=El gallo</t>
  </si>
  <si>
    <t>{"id":"M1-G-2a-I-2","stimulus":"&lt;p&gt;¿Qué animal está delante del perro?&lt;/p&gt;&lt;div style=\"display:flex; justify-content:center;\"&gt;&lt;img src=\"https://blueberry-assets.oneclick.es/M1_G_2a_1.svg\" width=\"300\"&gt;&lt;/img&gt;&lt;/div&gt;","hint":"&lt;div style=\"display:flex; justify-content:center;\"&gt;&lt;div class=\"lemo-fixed-to-responsive\" style=\"max-width: 400px;max-height: 200px;position: relative;width: 100%;display: inline-block;\"&gt;&lt;img src=\"https://blueberry-assets.oneclick.es/M1_G_2a_4.svg\" alt=\"\" tabindex=\"0\"&gt;&lt;/img&gt;&lt;div class=\"lemo-graphie-container\" style=\"position: absolute;top: 0;left: 0;width: 100%;height: 100%;\"&gt;&lt;div class=\"lemo-graphie\" style=\"position: relative; width: 100%; height: 100%;\"&gt;&lt;span class=\"lemo-graphie-label\" style=\"position: absolute; left: 13.7252%; top: 1.6941%;\"&gt;delante&lt;/span&gt;&lt;span class=\"lemo-graphie-label\" style=\"position: absolute; left: 72.5166%; top: 0.4359%;\"&gt;detrás&lt;/span&gt;&lt;/div&gt;&lt;/div&gt;&lt;/div&gt;&lt;/div&gt;","feedback":"&lt;div style=\"display:flex; justify-content:center;\"&gt;&lt;div class=\"lemo-fixed-to-responsive\" style=\"max-width: 400px;max-height: 200px;position: relative;width: 100%;display: inline-block;\"&gt;&lt;img src=\"https://blueberry-assets.oneclick.es/M1_G_2a_4.svg\" alt=\"\" tabindex=\"0\"&gt;&lt;/img&gt;&lt;div class=\"lemo-graphie-container\" style=\"position: absolute;top: 0;left: 0;width: 100%;height: 100%;\"&gt;&lt;div class=\"lemo-graphie\" style=\"position: relative; width: 100%; height: 100%;\"&gt;&lt;span class=\"lemo-graphie-label\" style=\"position: absolute; left: 13.7252%; top: 1.6941%;\"&gt;delante&lt;/span&gt;&lt;span class=\"lemo-graphie-label\" style=\"position: absolute; left: 72.5166%; top: 0.4359%;\"&gt;detrás&lt;/span&gt;&lt;/div&gt;&lt;/div&gt;&lt;/div&gt;&lt;/div&gt;","seed":{"parameters":[],"calculated":[{"name":"A1","label":"{{function}}","function":"El burro"},{"name":"A2","label":"{{function}}","function":"El gato","incorrect":true},{"name":"A3","label":"{{function}}","function":"El gallo","incorrect":true}],"uniques":true},"algorithm":{"name":"trueFalse","template":"Multiple choice – standard","params":{"countCorrect":1,"countIncorrect":2,"showCheckIcon":false,"columns":3}}}</t>
  </si>
  <si>
    <t>&lt;p&gt;¿Qué animal está delante del gato?&lt;/p&gt;
$$IMG=M1-G-2a-1;300</t>
  </si>
  <si>
    <t>A1=El gato
A2=El perro*
A3=El gallo</t>
  </si>
  <si>
    <t>{"id":"M1-G-2a-I-3","stimulus":"&lt;p&gt;¿Qué animal está delante del gato?&lt;/p&gt;&lt;div style=\"display:flex; justify-content:center;\"&gt;&lt;img src=\"https://blueberry-assets.oneclick.es/M1_G_2a_1.svg\" width=\"300\"&gt;&lt;/img&gt;&lt;/div&gt;","hint":"&lt;div style=\"display:flex; justify-content:center;\"&gt;&lt;div class=\"lemo-fixed-to-responsive\" style=\"max-width: 400px;max-height: 200px;position: relative;width: 100%;display: inline-block;\"&gt;&lt;img src=\"https://blueberry-assets.oneclick.es/M1_G_2a_4.svg\" alt=\"\" tabindex=\"0\"&gt;&lt;/img&gt;&lt;div class=\"lemo-graphie-container\" style=\"position: absolute;top: 0;left: 0;width: 100%;height: 100%;\"&gt;&lt;div class=\"lemo-graphie\" style=\"position: relative; width: 100%; height: 100%;\"&gt;&lt;span class=\"lemo-graphie-label\" style=\"position: absolute; left: 13.7252%; top: 1.6941%;\"&gt;delante&lt;/span&gt;&lt;span class=\"lemo-graphie-label\" style=\"position: absolute; left: 72.5166%; top: 0.4359%;\"&gt;detrás&lt;/span&gt;&lt;/div&gt;&lt;/div&gt;&lt;/div&gt;&lt;/div&gt;","feedback":"&lt;div style=\"display:flex; justify-content:center;\"&gt;&lt;div class=\"lemo-fixed-to-responsive\" style=\"max-width: 400px;max-height: 200px;position: relative;width: 100%;display: inline-block;\"&gt;&lt;img src=\"https://blueberry-assets.oneclick.es/M1_G_2a_4.svg\" alt=\"\" tabindex=\"0\"&gt;&lt;/img&gt;&lt;div class=\"lemo-graphie-container\" style=\"position: absolute;top: 0;left: 0;width: 100%;height: 100%;\"&gt;&lt;div class=\"lemo-graphie\" style=\"position: relative; width: 100%; height: 100%;\"&gt;&lt;span class=\"lemo-graphie-label\" style=\"position: absolute; left: 13.7252%; top: 1.6941%;\"&gt;delante&lt;/span&gt;&lt;span class=\"lemo-graphie-label\" style=\"position: absolute; left: 72.5166%; top: 0.4359%;\"&gt;detrás&lt;/span&gt;&lt;/div&gt;&lt;/div&gt;&lt;/div&gt;&lt;/div&gt;","seed":{"parameters":[],"calculated":[{"name":"A1","label":"{{function}}","function":"El gato","incorrect":true},{"name":"A2","label":"{{function}}","function":"El perro"},{"name":"A3","label":"{{function}}","function":"El gallo","incorrect":true}],"uniques":true},"algorithm":{"name":"trueFalse","template":"Multiple choice – standard","params":{"countCorrect":1,"countIncorrect":2,"showCheckIcon":false,"columns":3}}}</t>
  </si>
  <si>
    <t>&lt;p&gt;¿Qué animal está detrás del perro?&lt;/p&gt;
$$IMG=M1-G-2a-1;300</t>
  </si>
  <si>
    <t>A1=El perro
A2=El gato*
A3=El burro</t>
  </si>
  <si>
    <t>{"id":"M1-G-2a-I-4","stimulus":"&lt;p&gt;¿Qué animal está detrás del perro?&lt;/p&gt;&lt;div style=\"display:flex; justify-content:center;\"&gt;&lt;img src=\"https://blueberry-assets.oneclick.es/M1_G_2a_1.svg\" width=\"300\"&gt;&lt;/img&gt;&lt;/div&gt;","hint":"&lt;div style=\"display:flex; justify-content:center;\"&gt;&lt;div class=\"lemo-fixed-to-responsive\" style=\"max-width: 400px;max-height: 200px;position: relative;width: 100%;display: inline-block;\"&gt;&lt;img src=\"https://blueberry-assets.oneclick.es/M1_G_2a_4.svg\" alt=\"\" tabindex=\"0\"&gt;&lt;/img&gt;&lt;div class=\"lemo-graphie-container\" style=\"position: absolute;top: 0;left: 0;width: 100%;height: 100%;\"&gt;&lt;div class=\"lemo-graphie\" style=\"position: relative; width: 100%; height: 100%;\"&gt;&lt;span class=\"lemo-graphie-label\" style=\"position: absolute; left: 13.7252%; top: 1.6941%;\"&gt;delante&lt;/span&gt;&lt;span class=\"lemo-graphie-label\" style=\"position: absolute; left: 72.5166%; top: 0.4359%;\"&gt;detrás&lt;/span&gt;&lt;/div&gt;&lt;/div&gt;&lt;/div&gt;&lt;/div&gt;","feedback":"&lt;div style=\"display:flex; justify-content:center;\"&gt;&lt;div class=\"lemo-fixed-to-responsive\" style=\"max-width: 400px;max-height: 200px;position: relative;width: 100%;display: inline-block;\"&gt;&lt;img src=\"https://blueberry-assets.oneclick.es/M1_G_2a_4.svg\" alt=\"\" tabindex=\"0\"&gt;&lt;/img&gt;&lt;div class=\"lemo-graphie-container\" style=\"position: absolute;top: 0;left: 0;width: 100%;height: 100%;\"&gt;&lt;div class=\"lemo-graphie\" style=\"position: relative; width: 100%; height: 100%;\"&gt;&lt;span class=\"lemo-graphie-label\" style=\"position: absolute; left: 13.7252%; top: 1.6941%;\"&gt;delante&lt;/span&gt;&lt;span class=\"lemo-graphie-label\" style=\"position: absolute; left: 72.5166%; top: 0.4359%;\"&gt;detrás&lt;/span&gt;&lt;/div&gt;&lt;/div&gt;&lt;/div&gt;&lt;/div&gt;","seed":{"parameters":[],"calculated":[{"name":"A1","label":"{{function}}","function":"El perro","incorrect":true},{"name":"A2","label":"{{function}}","function":"El gato"},{"name":"A3","label":"{{function}}","function":"El burro","incorrect":true}],"uniques":true},"algorithm":{"name":"trueFalse","template":"Multiple choice – standard","params":{"countCorrect":1,"countIncorrect":2,"showCheckIcon":false,"columns":3}}}</t>
  </si>
  <si>
    <t>Completa la siguiente oración.
Imagen M1-G-2a-2</t>
  </si>
  <si>
    <t>Las nubes están {{A1}} del sol.</t>
  </si>
  <si>
    <t>A1 = delante
A2 = detrás</t>
  </si>
  <si>
    <t>M1-G-2a-4
Debajo de los elementos añadimos las etiquetas "delante" y "detrás" (minúsculas)</t>
  </si>
  <si>
    <t>{"id":"M1-G-2a-E-1","stimulus":"&lt;p&gt;Completa la siguiente oración.&lt;/p&gt;&lt;div style=\"display:flex; justify-content:center;\"&gt;&lt;img src=\"https://blueberry-assets.oneclick.es/M1_G_2a_2.svg\" width=\"300\"&gt;&lt;/img&gt;&lt;/div&gt;","hint":"&lt;div style=\"display:flex; justify-content:center;\"&gt;&lt;div class=\"lemo-fixed-to-responsive\" style=\"max-width: 400px;max-height: 200px;position: relative;width: 100%;display: inline-block;\"&gt;&lt;img src=\"https://blueberry-assets.oneclick.es/M1_G_2a_4.svg\" alt=\"\" tabindex=\"0\"&gt;&lt;/img&gt;&lt;div class=\"lemo-graphie-container\" style=\"position: absolute;top: 0;left: 0;width: 100%;height: 100%;\"&gt;&lt;div class=\"lemo-graphie\" style=\"position: relative; width: 100%; height: 100%;\"&gt;&lt;span class=\"lemo-graphie-label\" style=\"position: absolute; left: 13.7252%; top: 1.6941%;\"&gt;delante&lt;/span&gt;&lt;span class=\"lemo-graphie-label\" style=\"position: absolute; left: 72.5166%; top: 0.4359%;\"&gt;detrás&lt;/span&gt;&lt;/div&gt;&lt;/div&gt;&lt;/div&gt;&lt;/div&gt;","feedback":"&lt;div style=\"display:flex; justify-content:center;\"&gt;&lt;div class=\"lemo-fixed-to-responsive\" style=\"max-width: 400px;max-height: 200px;position: relative;width: 100%;display: inline-block;\"&gt;&lt;img src=\"https://blueberry-assets.oneclick.es/M1_G_2a_4.svg\" alt=\"\" tabindex=\"0\"&gt;&lt;/img&gt;&lt;div class=\"lemo-graphie-container\" style=\"position: absolute;top: 0;left: 0;width: 100%;height: 100%;\"&gt;&lt;div class=\"lemo-graphie\" style=\"position: relative; width: 100%; height: 100%;\"&gt;&lt;span class=\"lemo-graphie-label\" style=\"position: absolute; left: 13.7252%; top: 1.6941%;\"&gt;delante&lt;/span&gt;&lt;span class=\"lemo-graphie-label\" style=\"position: absolute; left: 72.5166%; top: 0.4359%;\"&gt;detrás&lt;/span&gt;&lt;/div&gt;&lt;/div&gt;&lt;/div&gt;&lt;/div&gt;","template":"&lt;p&gt;Las nubes están {{response}} del sol.&lt;/p&gt;","seed":{"calculated":[{"name":"A1","label":"{{function}}","function":"delante"},{"name":"A2","label":"{{function}}","function":"detrás","incorrect":true}],"uniques":true},"algorithm":{"name":"calculateOperation","template":"Cloze with drag &amp; drop","params":{"keyboard":"NUMERICAL"}}}</t>
  </si>
  <si>
    <t>El sol está {{A1}} de las nubes.</t>
  </si>
  <si>
    <t>A1 = detrás
A2 = delante</t>
  </si>
  <si>
    <t>{"id":"M1-G-2a-E-2","stimulus":"&lt;p&gt;Completa la siguiente oración.&lt;/p&gt;&lt;div style=\"display:flex; justify-content:center;\"&gt;&lt;img src=\"https://blueberry-assets.oneclick.es/M1_G_2a_2.svg\" width=\"300\"&gt;&lt;/img&gt;&lt;/div&gt;","hint":"&lt;div style=\"display:flex; justify-content:center;\"&gt;&lt;div class=\"lemo-fixed-to-responsive\" style=\"max-width: 400px;max-height: 200px;position: relative;width: 100%;display: inline-block;\"&gt;&lt;img src=\"https://blueberry-assets.oneclick.es/M1_G_2a_4.svg\" alt=\"\" tabindex=\"0\"&gt;&lt;/img&gt;&lt;div class=\"lemo-graphie-container\" style=\"position: absolute;top: 0;left: 0;width: 100%;height: 100%;\"&gt;&lt;div class=\"lemo-graphie\" style=\"position: relative; width: 100%; height: 100%;\"&gt;&lt;span class=\"lemo-graphie-label\" style=\"position: absolute; left: 13.7252%; top: 1.6941%;\"&gt;delante&lt;/span&gt;&lt;span class=\"lemo-graphie-label\" style=\"position: absolute; left: 72.5166%; top: 0.4359%;\"&gt;detrás&lt;/span&gt;&lt;/div&gt;&lt;/div&gt;&lt;/div&gt;&lt;/div&gt;","feedback":"&lt;div style=\"display:flex; justify-content:center;\"&gt;&lt;div class=\"lemo-fixed-to-responsive\" style=\"max-width: 400px;max-height: 200px;position: relative;width: 100%;display: inline-block;\"&gt;&lt;img src=\"https://blueberry-assets.oneclick.es/M1_G_2a_4.svg\" alt=\"\" tabindex=\"0\"&gt;&lt;/img&gt;&lt;div class=\"lemo-graphie-container\" style=\"position: absolute;top: 0;left: 0;width: 100%;height: 100%;\"&gt;&lt;div class=\"lemo-graphie\" style=\"position: relative; width: 100%; height: 100%;\"&gt;&lt;span class=\"lemo-graphie-label\" style=\"position: absolute; left: 13.7252%; top: 1.6941%;\"&gt;delante&lt;/span&gt;&lt;span class=\"lemo-graphie-label\" style=\"position: absolute; left: 72.5166%; top: 0.4359%;\"&gt;detrás&lt;/span&gt;&lt;/div&gt;&lt;/div&gt;&lt;/div&gt;&lt;/div&gt;","template":"&lt;p&gt;El sol está {{response}} de las nubes.&lt;/p&gt;","seed":{"calculated":[{"name":"A1","label":"{{function}}","function":"detrás"},{"name":"A2","label":"{{function}}","function":"delante","incorrect":true}],"uniques":true},"algorithm":{"name":"calculateOperation","template":"Cloze with drag &amp; drop","params":{"keyboard":"NUMERICAL"}}}</t>
  </si>
  <si>
    <t>Completa la siguiente oración.
Imagen M1-G-2a-3</t>
  </si>
  <si>
    <t>El camión está {{A1}} del coche.</t>
  </si>
  <si>
    <t>{"id":"M1-G-2a-E-3","stimulus":"&lt;p&gt;Completa la siguiente oración.&lt;/p&gt;&lt;div style=\"display:flex; justify-content:center;\"&gt;&lt;img src=\"https://blueberry-assets.oneclick.es/M1_G_2a_3.svg\" width=\"300\"&gt;&lt;/img&gt;&lt;/div&gt;","hint":"&lt;div style=\"display:flex; justify-content:center;\"&gt;&lt;div class=\"lemo-fixed-to-responsive\" style=\"max-width: 400px;max-height: 200px;position: relative;width: 100%;display: inline-block;\"&gt;&lt;img src=\"https://blueberry-assets.oneclick.es/M1_G_2a_4.svg\" alt=\"\" tabindex=\"0\"&gt;&lt;/img&gt;&lt;div class=\"lemo-graphie-container\" style=\"position: absolute;top: 0;left: 0;width: 100%;height: 100%;\"&gt;&lt;div class=\"lemo-graphie\" style=\"position: relative; width: 100%; height: 100%;\"&gt;&lt;span class=\"lemo-graphie-label\" style=\"position: absolute; left: 13.7252%; top: 1.6941%;\"&gt;delante&lt;/span&gt;&lt;span class=\"lemo-graphie-label\" style=\"position: absolute; left: 72.5166%; top: 0.4359%;\"&gt;detrás&lt;/span&gt;&lt;/div&gt;&lt;/div&gt;&lt;/div&gt;&lt;/div&gt;","feedback":"&lt;div style=\"display:flex; justify-content:center;\"&gt;&lt;div class=\"lemo-fixed-to-responsive\" style=\"max-width: 400px;max-height: 200px;position: relative;width: 100%;display: inline-block;\"&gt;&lt;img src=\"https://blueberry-assets.oneclick.es/M1_G_2a_4.svg\" alt=\"\" tabindex=\"0\"&gt;&lt;/img&gt;&lt;div class=\"lemo-graphie-container\" style=\"position: absolute;top: 0;left: 0;width: 100%;height: 100%;\"&gt;&lt;div class=\"lemo-graphie\" style=\"position: relative; width: 100%; height: 100%;\"&gt;&lt;span class=\"lemo-graphie-label\" style=\"position: absolute; left: 13.7252%; top: 1.6941%;\"&gt;delante&lt;/span&gt;&lt;span class=\"lemo-graphie-label\" style=\"position: absolute; left: 72.5166%; top: 0.4359%;\"&gt;detrás&lt;/span&gt;&lt;/div&gt;&lt;/div&gt;&lt;/div&gt;&lt;/div&gt;","template":"&lt;p&gt;El camión está {{response}} del coche.&lt;/p&gt;","seed":{"calculated":[{"name":"A1","label":"{{function}}","function":"delante"},{"name":"A2","label":"{{function}}","function":"detrás","incorrect":true}],"uniques":true},"algorithm":{"name":"calculateOperation","template":"Cloze with drag &amp; drop","params":{"keyboard":"NUMERICAL"}}}</t>
  </si>
  <si>
    <t>El coche está {{A1}} del camión.</t>
  </si>
  <si>
    <t>{"id":"M1-G-2a-E-4","stimulus":"&lt;p&gt;Completa la siguiente oración.&lt;/p&gt;&lt;div style=\"display:flex; justify-content:center;\"&gt;&lt;img src=\"https://blueberry-assets.oneclick.es/M1_G_2a_3.svg\" width=\"300\"&gt;&lt;/img&gt;&lt;/div&gt;","hint":"&lt;div style=\"display:flex; justify-content:center;\"&gt;&lt;div class=\"lemo-fixed-to-responsive\" style=\"max-width: 400px;max-height: 200px;position: relative;width: 100%;display: inline-block;\"&gt;&lt;img src=\"https://blueberry-assets.oneclick.es/M1_G_2a_4.svg\" alt=\"\" tabindex=\"0\"&gt;&lt;/img&gt;&lt;div class=\"lemo-graphie-container\" style=\"position: absolute;top: 0;left: 0;width: 100%;height: 100%;\"&gt;&lt;div class=\"lemo-graphie\" style=\"position: relative; width: 100%; height: 100%;\"&gt;&lt;span class=\"lemo-graphie-label\" style=\"position: absolute; left: 13.7252%; top: 1.6941%;\"&gt;delante&lt;/span&gt;&lt;span class=\"lemo-graphie-label\" style=\"position: absolute; left: 72.5166%; top: 0.4359%;\"&gt;detrás&lt;/span&gt;&lt;/div&gt;&lt;/div&gt;&lt;/div&gt;&lt;/div&gt;","feedback":"&lt;div style=\"display:flex; justify-content:center;\"&gt;&lt;div class=\"lemo-fixed-to-responsive\" style=\"max-width: 400px;max-height: 200px;position: relative;width: 100%;display: inline-block;\"&gt;&lt;img src=\"https://blueberry-assets.oneclick.es/M1_G_2a_4.svg\" alt=\"\" tabindex=\"0\"&gt;&lt;/img&gt;&lt;div class=\"lemo-graphie-container\" style=\"position: absolute;top: 0;left: 0;width: 100%;height: 100%;\"&gt;&lt;div class=\"lemo-graphie\" style=\"position: relative; width: 100%; height: 100%;\"&gt;&lt;span class=\"lemo-graphie-label\" style=\"position: absolute; left: 13.7252%; top: 1.6941%;\"&gt;delante&lt;/span&gt;&lt;span class=\"lemo-graphie-label\" style=\"position: absolute; left: 72.5166%; top: 0.4359%;\"&gt;detrás&lt;/span&gt;&lt;/div&gt;&lt;/div&gt;&lt;/div&gt;&lt;/div&gt;","template":"&lt;p&gt;El coche está {{response}} del camión.&lt;/p&gt;","seed":{"calculated":[{"name":"A1","label":"{{function}}","function":"detrás"},{"name":"A2","label":"{{function}}","function":"delante","incorrect":true}],"uniques":true},"algorithm":{"name":"calculateOperation","template":"Cloze with drag &amp; drop","params":{"keyboard":"NUMERICAL"}}}</t>
  </si>
  <si>
    <t>M1-G-3a</t>
  </si>
  <si>
    <t>Localiza objetos aplicando los conceptos "cerca" y "lejos"</t>
  </si>
  <si>
    <t>¿Qué está más cerca y lejos de la casa?</t>
  </si>
  <si>
    <t>Imagen M1-G-3a-1
Encima de la bicicleta ponemos la etiqueta {{A1}}.
Encima de Y ponemos la etiqueta {{A2}}.</t>
  </si>
  <si>
    <t>sí</t>
  </si>
  <si>
    <t>Label image with drag and drop</t>
  </si>
  <si>
    <t>A1= "cerca"
A2= "lejos"</t>
  </si>
  <si>
    <t>Imagen M1-G-3a-6
Pies de foto:
"&lt;b&gt;cerca&lt;/b&gt; de la farola" (minúsculas)
"&lt;b&gt;lejos&lt;/b&gt; de la farola" (minúsculas)</t>
  </si>
  <si>
    <t>{
    "id": "M1-G-3a-I-1",
    "stimulus": "&lt;p&gt;¿Qué está más cerca y lejos de la casa?&lt;/p&gt;",
    "hint": "&lt;div style=\"display:flex; justify-content:center;\"&gt;&lt;div class=\"lemo-fixed-to-responsive\" style=\"max-width: 300px;max-height: 200px;position: relative;width: 100%;display: inline-block;\"&gt;&lt;img src=\"https://blueberry-assets.oneclick.es/M1_G_3a_6.svg\" alt=\"\" tabindex=\"0\"&gt;&lt;/img&gt;&lt;div class=\"lemo-graphie-container\" style=\"position: absolute;top: 0;left: 0;width: 100%;height: 100%;\"&gt;&lt;div class=\"lemo-graphie\" style=\"position: relative; width: 100%; height: 100%;\"&gt;&lt;span class=\"lemo-graphie-label\" style=\"position: absolute; left: 0.9354%; top: 92%;\"&gt;&lt;b&gt;cerca&lt;/b&gt; de la farola&lt;/span&gt;&lt;span class=\"lemo-graphie-label\" style=\"position: absolute; left: 58%; top: 92%;\"&gt;&lt;b&gt;lejos&lt;/b&gt; de la farola&lt;/span&gt;&lt;/div&gt;&lt;/div&gt;&lt;/div&gt;&lt;/div&gt;",
    "feedback": "&lt;div style=\"display:flex; justify-content:center;\"&gt;&lt;div class=\"lemo-fixed-to-responsive\" style=\"max-width: 300px;max-height: 200px;position: relative;width: 100%;display: inline-block;\"&gt;&lt;img src=\"https://blueberry-assets.oneclick.es/M1_G_3a_6.svg\" alt=\"\" tabindex=\"0\"&gt;&lt;/img&gt;&lt;div class=\"lemo-graphie-container\" style=\"position: absolute;top: 0;left: 0;width: 100%;height: 100%;\"&gt;&lt;div class=\"lemo-graphie\" style=\"position: relative; width: 100%; height: 100%;\"&gt;&lt;span class=\"lemo-graphie-label\" style=\"position: absolute; left: 0.9354%; top: 92%;\"&gt;&lt;b&gt;cerca&lt;/b&gt; de la farola&lt;/span&gt;&lt;span class=\"lemo-graphie-label\" style=\"position: absolute; left: 58%; top: 92%;\"&gt;&lt;b&gt;lejos&lt;/b&gt; de la farola&lt;/span&gt;&lt;/div&gt;&lt;/div&gt;&lt;/div&gt;&lt;/div&gt;",
    "seed": {
        "parameters": [
            {
                "name": "Q1",
                "label": null,
                "min": 100,
                "max": 10000,
                "step": 100
            },
            {
                "name": "Q2",
                "label": null,
                "list": [
                    20,
                    10,
                    5,
                    2,
                    1
                ]
            },
            {
                "name": "Q3",
                "label": null,
                "min": 1000,
                "max": 10000,
                "step": 5
            },
            {
                "name": "Q4",
                "label": null,
                "min": 5,
                "max": 100,
                "step": 5
            }
        ],
        "calculated": [
            {
                "name": "A1",
                "label": "cerca"
            },
            {
                "name": "A2",
                "label": "lejos"
            }
        ],
        "uniques": true
    },
    "algorithm": {
        "name": "labelImage",
        "template": "LabelImageDragDropV2",
        "params": {
            "image": {
                "src": "https://blueberry-assets.oneclick.es/M1_G_3a_1.png",
                "width": 650,
                "height": 158,
                "alt": "",
                "title": "",
                "percent": 1
            },
            "responses": [
                {
                    "x": -99,
                    "y": 49,
                    "z": 15,
                    "width": 70,
                    "height": 40,
                    "pointer": ""
                },
                {
                    "x": 307,
                    "y": 49,
                    "z": 27,
                    "width": 70,
                    "height": 40,
                    "pointer": ""
                }
            ],
            "fontSize": 10
        }
    }
}</t>
  </si>
  <si>
    <t>¿Qué está más cerca y lejos del libro?</t>
  </si>
  <si>
    <t>Imagen M1-G-3a-2
Encima del gafas ponemos la etiqueta {{A1}}.
Encima del despertador ponemos la etiqueta {{A2}}.</t>
  </si>
  <si>
    <t>A1= "lejos"
A2= "cerca"</t>
  </si>
  <si>
    <t>{
    "id": "M1-G-3a-I-2",
    "stimulus": "&lt;p&gt;¿Qué está más cerca y lejos del libro?&lt;/p&gt;",
    "hint": "&lt;div style=\"display:flex; justify-content:center;\"&gt;&lt;div class=\"lemo-fixed-to-responsive\" style=\"max-width: 300px;max-height: 200px;position: relative;width: 100%;display: inline-block;\"&gt;&lt;img src=\"https://blueberry-assets.oneclick.es/M1_G_3a_6.svg\" alt=\"\" tabindex=\"0\"&gt;&lt;/img&gt;&lt;div class=\"lemo-graphie-container\" style=\"position: absolute;top: 0;left: 0;width: 100%;height: 100%;\"&gt;&lt;div class=\"lemo-graphie\" style=\"position: relative; width: 100%; height: 100%;\"&gt;&lt;span class=\"lemo-graphie-label\" style=\"position: absolute; left: 0.9354%; top: 92%;\"&gt;&lt;b&gt;cerca&lt;/b&gt; de la farola&lt;/span&gt;&lt;span class=\"lemo-graphie-label\" style=\"position: absolute; left: 58%; top: 92%;\"&gt;&lt;b&gt;lejos&lt;/b&gt; de la farola&lt;/span&gt;&lt;/div&gt;&lt;/div&gt;&lt;/div&gt;&lt;/div&gt;",
    "feedback": "&lt;div style=\"display:flex; justify-content:center;\"&gt;&lt;div class=\"lemo-fixed-to-responsive\" style=\"max-width: 300px;max-height: 200px;position: relative;width: 100%;display: inline-block;\"&gt;&lt;img src=\"https://blueberry-assets.oneclick.es/M1_G_3a_6.svg\" alt=\"\" tabindex=\"0\"&gt;&lt;/img&gt;&lt;div class=\"lemo-graphie-container\" style=\"position: absolute;top: 0;left: 0;width: 100%;height: 100%;\"&gt;&lt;div class=\"lemo-graphie\" style=\"position: relative; width: 100%; height: 100%;\"&gt;&lt;span class=\"lemo-graphie-label\" style=\"position: absolute; left: 0.9354%; top: 92%;\"&gt;&lt;b&gt;cerca&lt;/b&gt; de la farola&lt;/span&gt;&lt;span class=\"lemo-graphie-label\" style=\"position: absolute; left: 58%; top: 92%;\"&gt;&lt;b&gt;lejos&lt;/b&gt; de la farola&lt;/span&gt;&lt;/div&gt;&lt;/div&gt;&lt;/div&gt;&lt;/div&gt;",
    "seed": {
        "parameters": [
            {
                "name": "Q1",
                "label": null,
                "min": 100,
                "max": 10000,
                "step": 100
            },
            {
                "name": "Q2",
                "label": null,
                "list": [
                    20,
                    10,
                    5,
                    2,
                    1
                ]
            },
            {
                "name": "Q3",
                "label": null,
                "min": 1000,
                "max": 10000,
                "step": 5
            },
            {
                "name": "Q4",
                "label": null,
                "min": 5,
                "max": 100,
                "step": 5
            }
        ],
        "calculated": [
            {
                "name": "A1",
                "label": "lejos"
            },
            {
                "name": "A2",
                "label": "cerca"
            }
        ],
        "uniques": true
    },
    "algorithm": {
        "name": "labelImage",
        "template": "LabelImageDragDropV2",
        "params": {
            "image": {
                "src": "https://blueberry-assets.oneclick.es/M1_G_3a_2.png",
                "width": 650,
                "height": 158,
                "alt": "",
                "title": "",
                "percent": 1
            },
            "responses": [
                {
                    "x": 8,
                    "y": 99,
                    "z": 15,
                    "width": 70,
                    "height": 40,
                    "pointer": ""
                },
                {
                    "x": 217,
                    "y": 99,
                    "z": 27,
                    "width": 70,
                    "height": 40,
                    "pointer": ""
                }
            ],
            "fontSize": 10
        }
    }
}</t>
  </si>
  <si>
    <t>¿Qué está más cerca y lejos del coche?</t>
  </si>
  <si>
    <t>Imagen M1-G-3a-3
Encima del semáforo ponemos la etiqueta {{A1}}.
Encima de la farola ponemos la etiqueta {{A2}}.</t>
  </si>
  <si>
    <t>{
    "id": "M1-G-3a-I-3",
    "stimulus": "&lt;p&gt;¿Qué está más cerca y lejos del coche?&lt;/p&gt;",
    "hint": "&lt;div style=\"display:flex; justify-content:center;\"&gt;&lt;div class=\"lemo-fixed-to-responsive\" style=\"max-width: 300px;max-height: 200px;position: relative;width: 100%;display: inline-block;\"&gt;&lt;img src=\"https://blueberry-assets.oneclick.es/M1_G_3a_6.svg\" alt=\"\" tabindex=\"0\"&gt;&lt;/img&gt;&lt;div class=\"lemo-graphie-container\" style=\"position: absolute;top: 0;left: 0;width: 100%;height: 100%;\"&gt;&lt;div class=\"lemo-graphie\" style=\"position: relative; width: 100%; height: 100%;\"&gt;&lt;span class=\"lemo-graphie-label\" style=\"position: absolute; left: 0.9354%; top: 92%;\"&gt;&lt;b&gt;cerca&lt;/b&gt; de la farola&lt;/span&gt;&lt;span class=\"lemo-graphie-label\" style=\"position: absolute; left: 58%; top: 92%;\"&gt;&lt;b&gt;lejos&lt;/b&gt; de la farola&lt;/span&gt;&lt;/div&gt;&lt;/div&gt;&lt;/div&gt;&lt;/div&gt;",
    "feedback": "&lt;div style=\"display:flex; justify-content:center;\"&gt;&lt;div class=\"lemo-fixed-to-responsive\" style=\"max-width: 300px;max-height: 200px;position: relative;width: 100%;display: inline-block;\"&gt;&lt;img src=\"https://blueberry-assets.oneclick.es/M1_G_3a_6.svg\" alt=\"\" tabindex=\"0\"&gt;&lt;/img&gt;&lt;div class=\"lemo-graphie-container\" style=\"position: absolute;top: 0;left: 0;width: 100%;height: 100%;\"&gt;&lt;div class=\"lemo-graphie\" style=\"position: relative; width: 100%; height: 100%;\"&gt;&lt;span class=\"lemo-graphie-label\" style=\"position: absolute; left: 0.9354%; top: 92%;\"&gt;&lt;b&gt;cerca&lt;/b&gt; de la farola&lt;/span&gt;&lt;span class=\"lemo-graphie-label\" style=\"position: absolute; left: 58%; top: 92%;\"&gt;&lt;b&gt;lejos&lt;/b&gt; de la farola&lt;/span&gt;&lt;/div&gt;&lt;/div&gt;&lt;/div&gt;&lt;/div&gt;",
    "seed": {
        "parameters": [
            {
                "name": "Q1",
                "label": null,
                "min": 100,
                "max": 10000,
                "step": 100
            },
            {
                "name": "Q2",
                "label": null,
                "list": [
                    20,
                    10,
                    5,
                    2,
                    1
                ]
            },
            {
                "name": "Q3",
                "label": null,
                "min": 1000,
                "max": 10000,
                "step": 5
            },
            {
                "name": "Q4",
                "label": null,
                "min": 5,
                "max": 100,
                "step": 5
            }
        ],
        "calculated": [
            {
                "name": "A1",
                "label": "cerca"
            },
            {
                "name": "A2",
                "label": "lejos"
            }
        ],
        "uniques": true
    },
    "algorithm": {
        "name": "labelImage",
        "template": "LabelImageDragDropV2",
        "params": {
            "image": {
                "src": "https://blueberry-assets.oneclick.es/M1_G_3a_3.png",
                "width": 650,
                "height": 158,
                "alt": "",
                "title": "",
                "percent": 1
            },
            "responses": [
                {
                    "x": -10,
                    "y": 100,
                    "z": 15,
                    "width": 70,
                    "height": 40,
                    "pointer": ""
                },
                {
                    "x": 240,
                    "y": 100,
                    "z": 27,
                    "width": 70,
                    "height": 40,
                    "pointer": ""
                }
            ],
            "fontSize": 10
        }
    }
}</t>
  </si>
  <si>
    <t>Elige la opción correcta.
Imagen M1-G-3a-4</t>
  </si>
  <si>
    <t>{{Q1}} está {{group1}} del niño.</t>
  </si>
  <si>
    <t>Q1 = List = El columpio, La pelota</t>
  </si>
  <si>
    <t>group1 = cerca*, lejos</t>
  </si>
  <si>
    <t>{
    "id": "M1-G-3a-E-1",
    "stimulus": "&lt;p&gt;Elige la opción correcta.&lt;/p&gt;&lt;div style=\"display:flex; justify-content:center;\"&gt;&lt;img src=\"https://blueberry-assets.oneclick.es/M1_G_3a_4.svg\" width=\"400\"&gt;&lt;/img&gt;&lt;/div&gt;",
    "template": "&lt;p&gt;{{Q1}} está {{response}} del niño.&lt;/p&gt;",
    "feedback": "&lt;div style=\"display:flex; justify-content:center;\"&gt;&lt;div class=\"lemo-fixed-to-responsive\" style=\"max-width: 300px;max-height: 200px;position: relative;width: 100%;display: inline-block;\"&gt;&lt;img src=\"https://blueberry-assets.oneclick.es/M1_G_3a_6.svg\" alt=\"\" tabindex=\"0\"&gt;&lt;/img&gt;&lt;div class=\"lemo-graphie-container\" style=\"position: absolute;top: 0;left: 0;width: 100%;height: 100%;\"&gt;&lt;div class=\"lemo-graphie\" style=\"position: relative; width: 100%; height: 100%;\"&gt;&lt;span class=\"lemo-graphie-label\" style=\"position: absolute; left: 2.8197%; top: 90%;\"&gt;&lt;p&gt;&lt;b&gt;Cerca&lt;/b&gt; de&lt;br&gt;la farola&lt;/p&gt;&lt;/span&gt;&lt;span class=\"lemo-graphie-label\" style=\"position: absolute; left: 75%; top: 90%;\"&gt;&lt;p&gt;&lt;b&gt;Lejos&lt;/b&gt; de&lt;br&gt;la farola&lt;/p&gt;&lt;/span&gt;&lt;/div&gt;&lt;/div&gt;&lt;/div&gt;&lt;/div&gt;",
    "hint": "&lt;div style=\"display:flex; justify-content:center;\"&gt;&lt;div class=\"lemo-fixed-to-responsive\" style=\"max-width: 300px;max-height: 200px;position: relative;width: 100%;display: inline-block;\"&gt;&lt;img src=\"https://blueberry-assets.oneclick.es/M1_G_3a_6.svg\" alt=\"\" tabindex=\"0\"&gt;&lt;/img&gt;&lt;div class=\"lemo-graphie-container\" style=\"position: absolute;top: 0;left: 0;width: 100%;height: 100%;\"&gt;&lt;div class=\"lemo-graphie\" style=\"position: relative; width: 100%; height: 100%;\"&gt;&lt;span class=\"lemo-graphie-label\" style=\"position: absolute; left: 2.8197%; top: 90%;\"&gt;&lt;p&gt;&lt;b&gt;Cerca&lt;/b&gt; de&lt;br&gt;la farola&lt;/p&gt;&lt;/span&gt;&lt;span class=\"lemo-graphie-label\" style=\"position: absolute; left: 75%; top: 90%;\"&gt;&lt;p&gt;&lt;b&gt;Lejos&lt;/b&gt; de&lt;br&gt;la farola&lt;/p&gt;&lt;/span&gt;&lt;/div&gt;&lt;/div&gt;&lt;/div&gt;&lt;/div&gt;",
    "seed": {
        "parameters": [
            {
                "name": "Q1",
                "label": null,
                "list": [
                    "El columpio",
                    "La pelota"
                ]
            }
        ],
        "calculated": [
            {
                "name": "A1",
                "label": "cerca",
                "group": 1
            },
            {
                "name": "A2",
                "label": "lejos",
                "group": 1,
                "incorrect": true
            }
        ],
        "uniques": true
    },
    "algorithm": {
        "name": "groupResponses",
        "template": "Cloze with drop down"
    }
}</t>
  </si>
  <si>
    <t>Q1 = List = El perro, El árbol</t>
  </si>
  <si>
    <t>group1 = cerca, lejos*</t>
  </si>
  <si>
    <t>{
    "id": "M1-G-3a-E-2",
    "stimulus": "&lt;p&gt;Elige la opción correcta.&lt;/p&gt;&lt;div style=\"display:flex; justify-content:center;\"&gt;&lt;img src=\"https://blueberry-assets.oneclick.es/M1_G_3a_4.svg\" width=\"400\"&gt;&lt;/img&gt;&lt;/div&gt;",
    "template": "&lt;p&gt;{{Q1}} está {{response}} del niño.&lt;/p&gt;",
    "feedback": "&lt;div style=\"display:flex; justify-content:center;\"&gt;&lt;div class=\"lemo-fixed-to-responsive\" style=\"max-width: 300px;max-height: 200px;position: relative;width: 100%;display: inline-block;\"&gt;&lt;img src=\"https://blueberry-assets.oneclick.es/M1_G_3a_6.svg\" alt=\"\" tabindex=\"0\"&gt;&lt;/img&gt;&lt;div class=\"lemo-graphie-container\" style=\"position: absolute;top: 0;left: 0;width: 100%;height: 100%;\"&gt;&lt;div class=\"lemo-graphie\" style=\"position: relative; width: 100%; height: 100%;\"&gt;&lt;span class=\"lemo-graphie-label\" style=\"position: absolute; left: 2.8197%; top: 90%;\"&gt;&lt;p&gt;&lt;b&gt;Cerca&lt;/b&gt; de&lt;br&gt;la farola&lt;/p&gt;&lt;/span&gt;&lt;span class=\"lemo-graphie-label\" style=\"position: absolute; left: 75%; top: 90%;\"&gt;&lt;p&gt;&lt;b&gt;Lejos&lt;/b&gt; de&lt;br&gt;la farola&lt;/p&gt;&lt;/span&gt;&lt;/div&gt;&lt;/div&gt;&lt;/div&gt;&lt;/div&gt;",
    "hint": "&lt;div style=\"display:flex; justify-content:center;\"&gt;&lt;div class=\"lemo-fixed-to-responsive\" style=\"max-width: 300px;max-height: 200px;position: relative;width: 100%;display: inline-block;\"&gt;&lt;img src=\"https://blueberry-assets.oneclick.es/M1_G_3a_6.svg\" alt=\"\" tabindex=\"0\"&gt;&lt;/img&gt;&lt;div class=\"lemo-graphie-container\" style=\"position: absolute;top: 0;left: 0;width: 100%;height: 100%;\"&gt;&lt;div class=\"lemo-graphie\" style=\"position: relative; width: 100%; height: 100%;\"&gt;&lt;span class=\"lemo-graphie-label\" style=\"position: absolute; left: 2.8197%; top: 90%;\"&gt;&lt;p&gt;&lt;b&gt;Cerca&lt;/b&gt; de&lt;br&gt;la farola&lt;/p&gt;&lt;/span&gt;&lt;span class=\"lemo-graphie-label\" style=\"position: absolute; left: 75%; top: 90%;\"&gt;&lt;p&gt;&lt;b&gt;Lejos&lt;/b&gt; de&lt;br&gt;la farola&lt;/p&gt;&lt;/span&gt;&lt;/div&gt;&lt;/div&gt;&lt;/div&gt;&lt;/div&gt;",
    "seed": {
        "parameters": [
            {
                "name": "Q1",
                "label": null,
                "list": [
                    "El perro",
                    "El árbol"
                ]
            }
        ],
        "calculated": [
            {
                "name": "A1",
                "label": "cerca",
                "group": 1,
                "incorrect": true
            },
            {
                "name": "A2",
                "label": "lejos",
                "group": 1
            }
        ],
        "uniques": true
    },
    "algorithm": {
        "name": "groupResponses",
        "template": "Cloze with drop down"
    }
}</t>
  </si>
  <si>
    <t>Elige la opción correcta.
Imagen M1-G-3a-5</t>
  </si>
  <si>
    <t>{{Q1}} está {{group1}} de la gallina.</t>
  </si>
  <si>
    <t>Q1 = List = El huevo, El nido</t>
  </si>
  <si>
    <t>{
    "id": "M1-G-3a-E-3",
    "stimulus": "&lt;p&gt;Elige la opción correcta.&lt;/p&gt;&lt;div style=\"display:flex; justify-content:center;\"&gt;&lt;img src=\"https://blueberry-assets.oneclick.es/M1_G_3a_5.svg\" width=\"300\"&gt;&lt;/img&gt;&lt;/div&gt;",
    "template": "&lt;p&gt;{{Q1}} está {{response}} de la gallina.&lt;/p&gt;",
    "feedback": "&lt;div style=\"display:flex; justify-content:center;\"&gt;&lt;div class=\"lemo-fixed-to-responsive\" style=\"max-width: 300px;max-height: 200px;position: relative;width: 100%;display: inline-block;\"&gt;&lt;img src=\"https://blueberry-assets.oneclick.es/M1_G_3a_6.svg\" alt=\"\" tabindex=\"0\"&gt;&lt;/img&gt;&lt;div class=\"lemo-graphie-container\" style=\"position: absolute;top: 0;left: 0;width: 100%;height: 100%;\"&gt;&lt;div class=\"lemo-graphie\" style=\"position: relative; width: 100%; height: 100%;\"&gt;&lt;span class=\"lemo-graphie-label\" style=\"position: absolute; left: 2.8197%; top: 90%;\"&gt;&lt;p&gt;&lt;b&gt;Cerca&lt;/b&gt; de&lt;br&gt;la farola&lt;/p&gt;&lt;/span&gt;&lt;span class=\"lemo-graphie-label\" style=\"position: absolute; left: 75%; top: 90%;\"&gt;&lt;p&gt;&lt;b&gt;Lejos&lt;/b&gt; de&lt;br&gt;la farola&lt;/p&gt;&lt;/span&gt;&lt;/div&gt;&lt;/div&gt;&lt;/div&gt;&lt;/div&gt;",
    "hint": "&lt;div style=\"display:flex; justify-content:center;\"&gt;&lt;div class=\"lemo-fixed-to-responsive\" style=\"max-width: 300px;max-height: 200px;position: relative;width: 100%;display: inline-block;\"&gt;&lt;img src=\"https://blueberry-assets.oneclick.es/M1_G_3a_6.svg\" alt=\"\" tabindex=\"0\"&gt;&lt;/img&gt;&lt;div class=\"lemo-graphie-container\" style=\"position: absolute;top: 0;left: 0;width: 100%;height: 100%;\"&gt;&lt;div class=\"lemo-graphie\" style=\"position: relative; width: 100%; height: 100%;\"&gt;&lt;span class=\"lemo-graphie-label\" style=\"position: absolute; left: 2.8197%; top: 90%;\"&gt;&lt;p&gt;&lt;b&gt;Cerca&lt;/b&gt; de&lt;br&gt;la farola&lt;/p&gt;&lt;/span&gt;&lt;span class=\"lemo-graphie-label\" style=\"position: absolute; left: 75%; top: 90%;\"&gt;&lt;p&gt;&lt;b&gt;Lejos&lt;/b&gt; de&lt;br&gt;la farola&lt;/p&gt;&lt;/span&gt;&lt;/div&gt;&lt;/div&gt;&lt;/div&gt;&lt;/div&gt;",
    "seed": {
        "parameters": [
            {
                "name": "Q1",
                "label": null,
                "list": [
                    "El huevo",
                    "El nido"
                ]
            }
        ],
        "calculated": [
            {
                "name": "A1",
                "label": "cerca",
                "group": 1
            },
            {
                "name": "A2",
                "label": "lejos",
                "group": 1,
                "incorrect": true
            }
        ],
        "uniques": true
    },
    "algorithm": {
        "name": "groupResponses",
        "template": "Cloze with drop down"
    }
}</t>
  </si>
  <si>
    <t>Q1 = List = El cubo, El conejo</t>
  </si>
  <si>
    <t>{
    "id": "M1-G-3a-E-4",
    "stimulus": "&lt;p&gt;Elige la opción correcta.&lt;/p&gt;&lt;div style=\"display:flex; justify-content:center;\"&gt;&lt;img src=\"https://blueberry-assets.oneclick.es/M1_G_3a_5.svg\" width=\"300\"&gt;&lt;/img&gt;&lt;/div&gt;",
    "template": "&lt;p&gt;{{Q1}} está {{response}} de la gallina.&lt;/p&gt;",
    "feedback": "&lt;div style=\"display:flex; justify-content:center;\"&gt;&lt;div class=\"lemo-fixed-to-responsive\" style=\"max-width: 300px;max-height: 200px;position: relative;width: 100%;display: inline-block;\"&gt;&lt;img src=\"https://blueberry-assets.oneclick.es/M1_G_3a_6.svg\" alt=\"\" tabindex=\"0\"&gt;&lt;/img&gt;&lt;div class=\"lemo-graphie-container\" style=\"position: absolute;top: 0;left: 0;width: 100%;height: 100%;\"&gt;&lt;div class=\"lemo-graphie\" style=\"position: relative; width: 100%; height: 100%;\"&gt;&lt;span class=\"lemo-graphie-label\" style=\"position: absolute; left: 2.8197%; top: 90%;\"&gt;&lt;p&gt;&lt;b&gt;Cerca&lt;/b&gt; de&lt;br&gt;la farola&lt;/p&gt;&lt;/span&gt;&lt;span class=\"lemo-graphie-label\" style=\"position: absolute; left: 75%; top: 90%;\"&gt;&lt;p&gt;&lt;b&gt;Lejos&lt;/b&gt; de&lt;br&gt;la farola&lt;/p&gt;&lt;/span&gt;&lt;/div&gt;&lt;/div&gt;&lt;/div&gt;&lt;/div&gt;",
    "hint": "&lt;div style=\"display:flex; justify-content:center;\"&gt;&lt;div class=\"lemo-fixed-to-responsive\" style=\"max-width: 300px;max-height: 200px;position: relative;width: 100%;display: inline-block;\"&gt;&lt;img src=\"https://blueberry-assets.oneclick.es/M1_G_3a_6.svg\" alt=\"\" tabindex=\"0\"&gt;&lt;/img&gt;&lt;div class=\"lemo-graphie-container\" style=\"position: absolute;top: 0;left: 0;width: 100%;height: 100%;\"&gt;&lt;div class=\"lemo-graphie\" style=\"position: relative; width: 100%; height: 100%;\"&gt;&lt;span class=\"lemo-graphie-label\" style=\"position: absolute; left: 2.8197%; top: 90%;\"&gt;&lt;p&gt;&lt;b&gt;Cerca&lt;/b&gt; de&lt;br&gt;la farola&lt;/p&gt;&lt;/span&gt;&lt;span class=\"lemo-graphie-label\" style=\"position: absolute; left: 75%; top: 90%;\"&gt;&lt;p&gt;&lt;b&gt;Lejos&lt;/b&gt; de&lt;br&gt;la farola&lt;/p&gt;&lt;/span&gt;&lt;/div&gt;&lt;/div&gt;&lt;/div&gt;&lt;/div&gt;",
    "seed": {
        "parameters": [
            {
                "name": "Q1",
                "label": null,
                "list": [
                    "El cubo",
                    "El conejo"
                ]
            }
        ],
        "calculated": [
            {
                "name": "A1",
                "label": "cerca",
                "group": 1,
                "incorrect": true
            },
            {
                "name": "A2",
                "label": "lejos",
                "group": 1
            }
        ],
        "uniques": true
    },
    "algorithm": {
        "name": "groupResponses",
        "template": "Cloze with drop down"
    }
}</t>
  </si>
  <si>
    <t>M1-G-4a</t>
  </si>
  <si>
    <t>Localiza objetos aplicando los conceptos "izquierda" y "derecha"</t>
  </si>
  <si>
    <t>Arrastra la mesa a la derecha de la mujer y el sillón a la izquierda.</t>
  </si>
  <si>
    <t>Tabla sin bordes:
{{A1}} | M1-G-4a-1 | {{A2}}</t>
  </si>
  <si>
    <t>A1 = M1-G-4a-4
A2 = M1-G-4a-5
A3 = M1-G-4a-7
A4 = M1-G-4a-9</t>
  </si>
  <si>
    <t>Imagen M1-G-4a-10
Debajo/arriba del personaje de la izquierda: "a la &lt;b&gt;izquierda&lt;/b&gt; de la silla" (minúsculas).
Debajo/arriba del personaje de la derecha: "a la &lt;b&gt;derecha&lt;/b&gt; de la silla" (minúsculas).</t>
  </si>
  <si>
    <t>{"id":"M1-G-4a-I-1","stimulus":"&lt;p&gt;Arrastra la mesa a la derecha de la mujer y el sillón a su izquierda.&lt;/p&gt;","template":"&lt;table style=\"width: 100%;\"&gt;&lt;tbody&gt;&lt;tr&gt;&lt;td style=\"width: 33.3333%; text-align: center; border: none; vertical-align: middle;\"&gt;{{response}}&lt;/td&gt;&lt;td style=\"width: 33.3333%; text-align: center; border: none; vertical-align: middle;\"&gt;&lt;div style=\"display:flex; justify-content:center;\"&gt;&lt;img src=\"https://blueberry-assets.oneclick.es/M1_G_4a_1.svg\" width=\"200\"&gt;&lt;/img&gt;&lt;/div&gt;&lt;/td&gt;&lt;td style=\"width: 33.3333%; text-align: center; border: none; vertical-align: middle;\"&gt;{{response}}&lt;/td&gt;&lt;/tr&gt;&lt;/tbody&gt;&lt;/table&gt;","feedback":"&lt;div style=\"display:flex; justify-content:center;\"&gt;&lt;div class=\"lemo-fixed-to-responsive\" style=\"max-width: 500px;max-height: 200px;position: relative;width: 100%;display: inline-block;\"&gt;&lt;img src=\"https://blueberry-assets.oneclick.es/M1_G_4a_10.svg\" alt=\"\" tabindex=\"0\"&gt;&lt;/img&gt;&lt;div class=\"lemo-graphie-container\" style=\"position: absolute;top: 0;left: 0;width: 100%;height: 100%;\"&gt;&lt;div class=\"lemo-graphie\" style=\"position: relative; width: 100%; height: 100%;\"&gt;&lt;span class=\"lemo-graphie-label\" style=\"position: absolute; left: 20.5%; top: 28%;\"&gt;izquierda&lt;/span&gt;&lt;span class=\"lemo-graphie-label\" style=\"position: absolute; left: 65%; top: 28%;\"&gt;derecha&lt;/span&gt;&lt;/div&gt;&lt;/div&gt;&lt;/div&gt;&lt;/div&gt;","hint":"&lt;div style=\"display:flex; justify-content:center;\"&gt;&lt;div class=\"lemo-fixed-to-responsive\" style=\"max-width: 500px;max-height: 200px;position: relative;width: 100%;display: inline-block;\"&gt;&lt;img src=\"https://blueberry-assets.oneclick.es/M1_G_4a_10.svg\" alt=\"\" tabindex=\"0\"&gt;&lt;/img&gt;&lt;div class=\"lemo-graphie-container\" style=\"position: absolute;top: 0;left: 0;width: 100%;height: 100%;\"&gt;&lt;div class=\"lemo-graphie\" style=\"position: relative; width: 100%; height: 100%;\"&gt;&lt;span class=\"lemo-graphie-label\" style=\"position: absolute; left: 20.5%; top: 28%;\"&gt;izquierda&lt;/span&gt;&lt;span class=\"lemo-graphie-label\" style=\"position: absolute; left: 65%; top: 28%;\"&gt;derecha&lt;/span&gt;&lt;/div&gt;&lt;/div&gt;&lt;/div&gt;&lt;/div&gt;","seed":{"parameters":[],"calculated":[{"name":"A1","label":"&lt;div style=\"display:flex; justify-content:center;\"&gt;&lt;img src=\"https://blueberry-assets.oneclick.es/M1_G_4a_5.svg\" width=\"150\"&gt;&lt;/img&gt;&lt;/div&gt;"},{"name":"A2","label":"&lt;div style=\"display:flex; justify-content:center;\"&gt;&lt;img src=\"https://blueberry-assets.oneclick.es/M1_G_4a_4.svg\" width=\"150\"&gt;&lt;/img&gt;&lt;/div&gt;"},{"name":"A3","label":"&lt;div style=\"display:flex; justify-content:center;\"&gt;&lt;img src=\"https://blueberry-assets.oneclick.es/M1_G_4a_7.svg\" width=\"150\"&gt;&lt;/img&gt;&lt;/div&gt;","incorrect":true},{"name":"A4","label":"&lt;div style=\"display:flex; justify-content:center;\"&gt;&lt;img src=\"https://blueberry-assets.oneclick.es/M1_G_4a_9.svg\" width=\"150\"&gt;&lt;/img&gt;&lt;/div&gt;","incorrect":true}],"uniques":true},"algorithm":{"name":"calculateOperation","template":"Cloze with drag &amp; drop","params":{"keyboard":"NUMERICAL"}}}</t>
  </si>
  <si>
    <t>Arrastra la bicicleta a la derecha del hombre y el coche a la izquierda.</t>
  </si>
  <si>
    <t>Tabla sin bordes:
{{A1}} | M1-G-4a-2 | {{A2}}</t>
  </si>
  <si>
    <t>A1 = M1-G-4a-6
A2 = M1-G-4a-7
A3 = M1-G-4a-4
A4 = M1-G-4a-8</t>
  </si>
  <si>
    <t>{"id":"M1-G-4a-I-2","stimulus":"&lt;p&gt;Arrastra la bicicleta a la derecha del hombre y el coche a la izquierda.&lt;/p&gt;","template":"&lt;table style=\"width: 100%;\"&gt;&lt;tbody&gt;&lt;tr&gt;&lt;td style=\"width: 33.3333%; text-align: center; border: none; vertical-align: middle;\"&gt;{{response}}&lt;/td&gt;&lt;td style=\"width: 33.3333%; text-align: center; border: none; vertical-align: middle;\"&gt;&lt;div style=\"display:flex; justify-content:center;\"&gt;&lt;img src=\"https://blueberry-assets.oneclick.es/M1_G_4a_2.svg\" width=\"200\"&gt;&lt;/img&gt;&lt;/div&gt;&lt;/td&gt;&lt;td style=\"width: 33.3333%; text-align: center; border: none; vertical-align: middle;\"&gt;{{response}}&lt;/td&gt;&lt;/tr&gt;&lt;/tbody&gt;&lt;/table&gt;","feedback":"&lt;div style=\"display:flex; justify-content:center;\"&gt;&lt;div class=\"lemo-fixed-to-responsive\" style=\"max-width: 500px;max-height: 200px;position: relative;width: 100%;display: inline-block;\"&gt;&lt;img src=\"https://blueberry-assets.oneclick.es/M1_G_4a_10.svg\" alt=\"\" tabindex=\"0\"&gt;&lt;/img&gt;&lt;div class=\"lemo-graphie-container\" style=\"position: absolute;top: 0;left: 0;width: 100%;height: 100%;\"&gt;&lt;div class=\"lemo-graphie\" style=\"position: relative; width: 100%; height: 100%;\"&gt;&lt;span class=\"lemo-graphie-label\" style=\"position: absolute; left: 20.5%; top: 28%;\"&gt;izquierda&lt;/span&gt;&lt;span class=\"lemo-graphie-label\" style=\"position: absolute; left: 65%; top: 28%;\"&gt;derecha&lt;/span&gt;&lt;/div&gt;&lt;/div&gt;&lt;/div&gt;&lt;/div&gt;","hint":"&lt;div style=\"display:flex; justify-content:center;\"&gt;&lt;div class=\"lemo-fixed-to-responsive\" style=\"max-width: 500px;max-height: 200px;position: relative;width: 100%;display: inline-block;\"&gt;&lt;img src=\"https://blueberry-assets.oneclick.es/M1_G_4a_10.svg\" alt=\"\" tabindex=\"0\"&gt;&lt;/img&gt;&lt;div class=\"lemo-graphie-container\" style=\"position: absolute;top: 0;left: 0;width: 100%;height: 100%;\"&gt;&lt;div class=\"lemo-graphie\" style=\"position: relative; width: 100%; height: 100%;\"&gt;&lt;span class=\"lemo-graphie-label\" style=\"position: absolute; left: 20.5%; top: 28%;\"&gt;izquierda&lt;/span&gt;&lt;span class=\"lemo-graphie-label\" style=\"position: absolute; left: 65%; top: 28%;\"&gt;derecha&lt;/span&gt;&lt;/div&gt;&lt;/div&gt;&lt;/div&gt;&lt;/div&gt;","seed":{"parameters":[],"calculated":[{"name":"A1","label":"&lt;div style=\"display:flex; justify-content:center;\"&gt;&lt;img src=\"https://blueberry-assets.oneclick.es/M1_G_4a_7.svg\" width=\"150\"&gt;&lt;/img&gt;&lt;/div&gt;"},{"name":"A2","label":"&lt;div style=\"display:flex; justify-content:center;\"&gt;&lt;img src=\"https://blueberry-assets.oneclick.es/M1_G_4a_6.svg\" width=\"150\"&gt;&lt;/img&gt;&lt;/div&gt;"},{"name":"A3","label":"&lt;div style=\"display:flex; justify-content:center;\"&gt;&lt;img src=\"https://blueberry-assets.oneclick.es/M1_G_4a_4.svg\" width=\"150\"&gt;&lt;/img&gt;&lt;/div&gt;","incorrect":true},{"name":"A4","label":"&lt;div style=\"display:flex; justify-content:center;\"&gt;&lt;img src=\"https://blueberry-assets.oneclick.es/M1_G_4a_8.svg\" width=\"150\"&gt;&lt;/img&gt;&lt;/div&gt;","incorrect":true}],"uniques":true},"algorithm":{"name":"calculateOperation","template":"Cloze with drag &amp; drop","params":{"keyboard":"NUMERICAL"}}}</t>
  </si>
  <si>
    <t>Arrastra la casa a la derecha del perro y el árbol a la izquierda.</t>
  </si>
  <si>
    <t>Tabla sin bordes:
{{A1}} | M1-G-4a-3 | {{A2}}</t>
  </si>
  <si>
    <t>A1 = M1-G-4a-8
A2 = M1-G-4a-9
A3 = M1-G-4a-5
A4 = M1-G-4a-6</t>
  </si>
  <si>
    <t>{"id":"M1-G-4a-I-3","stimulus":"&lt;p&gt;Arrastra la casa a la derecha del perro y el árbol a la izquierda.&lt;/p&gt;","template":"&lt;table style=\"width: 100%;\"&gt;&lt;tbody&gt;&lt;tr&gt;&lt;td style=\"width: 33.3333%; text-align: center; border: none; vertical-align: middle;\"&gt;{{response}}&lt;/td&gt;&lt;td style=\"width: 33.3333%; text-align: center; border: none; vertical-align: middle;\"&gt;&lt;div style=\"display:flex; justify-content:center;\"&gt;&lt;img src=\"https://blueberry-assets.oneclick.es/M1_G_4a_3.svg\" width=\"200\"&gt;&lt;/img&gt;&lt;/div&gt;&lt;/td&gt;&lt;td style=\"width: 33.3333%; text-align: center; border: none; vertical-align: middle;\"&gt;{{response}}&lt;/td&gt;&lt;/tr&gt;&lt;/tbody&gt;&lt;/table&gt;","feedback":"&lt;div style=\"display:flex; justify-content:center;\"&gt;&lt;div class=\"lemo-fixed-to-responsive\" style=\"max-width: 500px;max-height: 200px;position: relative;width: 100%;display: inline-block;\"&gt;&lt;img src=\"https://blueberry-assets.oneclick.es/M1_G_4a_10.svg\" alt=\"\" tabindex=\"0\"&gt;&lt;/img&gt;&lt;div class=\"lemo-graphie-container\" style=\"position: absolute;top: 0;left: 0;width: 100%;height: 100%;\"&gt;&lt;div class=\"lemo-graphie\" style=\"position: relative; width: 100%; height: 100%;\"&gt;&lt;span class=\"lemo-graphie-label\" style=\"position: absolute; left: 20.5%; top: 28%;\"&gt;izquierda&lt;/span&gt;&lt;span class=\"lemo-graphie-label\" style=\"position: absolute; left: 65%; top: 28%;\"&gt;derecha&lt;/span&gt;&lt;/div&gt;&lt;/div&gt;&lt;/div&gt;&lt;/div&gt;","hint":"&lt;div style=\"display:flex; justify-content:center;\"&gt;&lt;div class=\"lemo-fixed-to-responsive\" style=\"max-width: 500px;max-height: 200px;position: relative;width: 100%;display: inline-block;\"&gt;&lt;img src=\"https://blueberry-assets.oneclick.es/M1_G_4a_10.svg\" alt=\"\" tabindex=\"0\"&gt;&lt;/img&gt;&lt;div class=\"lemo-graphie-container\" style=\"position: absolute;top: 0;left: 0;width: 100%;height: 100%;\"&gt;&lt;div class=\"lemo-graphie\" style=\"position: relative; width: 100%; height: 100%;\"&gt;&lt;span class=\"lemo-graphie-label\" style=\"position: absolute; left: 20.5%; top: 28%;\"&gt;izquierda&lt;/span&gt;&lt;span class=\"lemo-graphie-label\" style=\"position: absolute; left: 65%; top: 28%;\"&gt;derecha&lt;/span&gt;&lt;/div&gt;&lt;/div&gt;&lt;/div&gt;&lt;/div&gt;","seed":{"parameters":[],"calculated":[{"name":"A1","label":"&lt;div style=\"display:flex; justify-content:center;\"&gt;&lt;img src=\"https://blueberry-assets.oneclick.es/M1_G_4a_9.svg\" width=\"150\"&gt;&lt;/img&gt;&lt;/div&gt;"},{"name":"A2","label":"&lt;div style=\"display:flex; justify-content:center;\"&gt;&lt;img src=\"https://blueberry-assets.oneclick.es/M1_G_4a_8.svg\" width=\"150\"&gt;&lt;/img&gt;&lt;/div&gt;"},{"name":"A3","label":"&lt;div style=\"display:flex; justify-content:center;\"&gt;&lt;img src=\"https://blueberry-assets.oneclick.es/M1_G_4a_5.svg\" width=\"150\"&gt;&lt;/img&gt;&lt;/div&gt;","incorrect":true},{"name":"A4","label":"&lt;div style=\"display:flex; justify-content:center;\"&gt;&lt;img src=\"https://blueberry-assets.oneclick.es/M1_G_4a_6.svg\" width=\"150\"&gt;&lt;/img&gt;&lt;/div&gt;","incorrect":true}],"uniques":true},"algorithm":{"name":"calculateOperation","template":"Cloze with drag &amp; drop","params":{"keyboard":"NUMERICAL"}}}</t>
  </si>
  <si>
    <t>Elige la opción correcta.
Imagen M1-G-4a-11</t>
  </si>
  <si>
    <t>La vaca está a la {{group1}} del niño.</t>
  </si>
  <si>
    <t>group1 = izquierda*, derecha</t>
  </si>
  <si>
    <t>{"id":"M1-G-4a-E-1","stimulus":"&lt;p&gt;Elige la opción correcta.&lt;/p&gt;&lt;div style=\"display:flex; justify-content:center;\"&gt;&lt;img src=\"https://blueberry-assets.oneclick.es/M1_G_4a_11.svg\" width=\"400\"&gt;&lt;/img&gt;&lt;/div&gt;","template":"&lt;p&gt;La vaca está a la {{response}} del niño.&lt;/p&gt;","feedback":"&lt;div style=\"display:flex; justify-content:center;\"&gt;&lt;div class=\"lemo-fixed-to-responsive\" style=\"max-width: 500px;max-height: 200px;position: relative;width: 100%;display: inline-block;\"&gt;&lt;img src=\"https://blueberry-assets.oneclick.es/M1_G_4a_10.svg\" alt=\"\" tabindex=\"0\"&gt;&lt;/img&gt;&lt;div class=\"lemo-graphie-container\" style=\"position: absolute;top: 0;left: 0;width: 100%;height: 100%;\"&gt;&lt;div class=\"lemo-graphie\" style=\"position: relative; width: 100%; height: 100%;\"&gt;&lt;span class=\"lemo-graphie-label\" style=\"position: absolute; left: 20.5%; top: 28%;\"&gt;izquierda&lt;/span&gt;&lt;span class=\"lemo-graphie-label\" style=\"position: absolute; left: 65%; top: 28%;\"&gt;derecha&lt;/span&gt;&lt;/div&gt;&lt;/div&gt;&lt;/div&gt;&lt;/div&gt;","hint":"&lt;div style=\"display:flex; justify-content:center;\"&gt;&lt;div class=\"lemo-fixed-to-responsive\" style=\"max-width: 500px;max-height: 200px;position: relative;width: 100%;display: inline-block;\"&gt;&lt;img src=\"https://blueberry-assets.oneclick.es/M1_G_4a_10.svg\" alt=\"\" tabindex=\"0\"&gt;&lt;/img&gt;&lt;div class=\"lemo-graphie-container\" style=\"position: absolute;top: 0;left: 0;width: 100%;height: 100%;\"&gt;&lt;div class=\"lemo-graphie\" style=\"position: relative; width: 100%; height: 100%;\"&gt;&lt;span class=\"lemo-graphie-label\" style=\"position: absolute; left: 20.5%; top: 28%;\"&gt;izquierda&lt;/span&gt;&lt;span class=\"lemo-graphie-label\" style=\"position: absolute; left: 65%; top: 28%;\"&gt;derecha&lt;/span&gt;&lt;/div&gt;&lt;/div&gt;&lt;/div&gt;&lt;/div&gt;","seed":{"parameters":[],"calculated":[{"name":"A1","label":"izquierda","group":1},{"name":"A2","label":"derecha","group":1,"incorrect":true}],"uniques":true},"algorithm":{"name":"groupResponses","template":"Cloze with drop down"}}</t>
  </si>
  <si>
    <t>El gallo está a la {{group1}} del niño.</t>
  </si>
  <si>
    <t>group1 = izquierda, derecha*</t>
  </si>
  <si>
    <t>{"id":"M1-G-4a-E-2","stimulus":"&lt;p&gt;Elige la opción correcta.&lt;/p&gt;&lt;div style=\"display:flex; justify-content:center;\"&gt;&lt;img src=\"https://blueberry-assets.oneclick.es/M1_G_4a_11.svg\" width=\"400\"&gt;&lt;/img&gt;&lt;/div&gt;","template":"&lt;p&gt;El gallo está a la {{response}} del niño.&lt;/p&gt;","feedback":"&lt;div style=\"display:flex; justify-content:center;\"&gt;&lt;div class=\"lemo-fixed-to-responsive\" style=\"max-width: 500px;max-height: 200px;position: relative;width: 100%;display: inline-block;\"&gt;&lt;img src=\"https://blueberry-assets.oneclick.es/M1_G_4a_10.svg\" alt=\"\" tabindex=\"0\"&gt;&lt;/img&gt;&lt;div class=\"lemo-graphie-container\" style=\"position: absolute;top: 0;left: 0;width: 100%;height: 100%;\"&gt;&lt;div class=\"lemo-graphie\" style=\"position: relative; width: 100%; height: 100%;\"&gt;&lt;span class=\"lemo-graphie-label\" style=\"position: absolute; left: 20.5%; top: 28%;\"&gt;izquierda&lt;/span&gt;&lt;span class=\"lemo-graphie-label\" style=\"position: absolute; left: 65%; top: 28%;\"&gt;derecha&lt;/span&gt;&lt;/div&gt;&lt;/div&gt;&lt;/div&gt;&lt;/div&gt;","hint":"&lt;div style=\"display:flex; justify-content:center;\"&gt;&lt;div class=\"lemo-fixed-to-responsive\" style=\"max-width: 500px;max-height: 200px;position: relative;width: 100%;display: inline-block;\"&gt;&lt;img src=\"https://blueberry-assets.oneclick.es/M1_G_4a_10.svg\" alt=\"\" tabindex=\"0\"&gt;&lt;/img&gt;&lt;div class=\"lemo-graphie-container\" style=\"position: absolute;top: 0;left: 0;width: 100%;height: 100%;\"&gt;&lt;div class=\"lemo-graphie\" style=\"position: relative; width: 100%; height: 100%;\"&gt;&lt;span class=\"lemo-graphie-label\" style=\"position: absolute; left: 20.5%; top: 28%;\"&gt;izquierda&lt;/span&gt;&lt;span class=\"lemo-graphie-label\" style=\"position: absolute; left: 65%; top: 28%;\"&gt;derecha&lt;/span&gt;&lt;/div&gt;&lt;/div&gt;&lt;/div&gt;&lt;/div&gt;","seed":{"parameters":[],"calculated":[{"name":"A1","label":"izquierda","group":1,"incorrect":true},{"name":"A2","label":"derecha","group":1}],"uniques":true},"algorithm":{"name":"groupResponses","template":"Cloze with drop down"}}</t>
  </si>
  <si>
    <t>Elige la opción correcta.
Imagen M1-G-4a-12</t>
  </si>
  <si>
    <t>La cabra está a la {{group1}} de la niña.</t>
  </si>
  <si>
    <t>{"id":"M1-G-4a-E-3","stimulus":"&lt;p&gt;Elige la opción correcta desde la perspectiva de la niña.&lt;/p&gt;&lt;div style=\"display:flex; justify-content:center;\"&gt;&lt;img src=\"https://blueberry-assets.oneclick.es/M1_G_4a_12.svg\" width=\"300\"&gt;&lt;/img&gt;&lt;/div&gt;","template":"&lt;p&gt;La cabra está a la {{response}} de la niña.&lt;/p&gt;","feedback":"&lt;div style=\"display:flex; justify-content:center;\"&gt;&lt;div class=\"lemo-fixed-to-responsive\" style=\"max-width: 500px;max-height: 200px;position: relative;width: 100%;display: inline-block;\"&gt;&lt;img src=\"https://blueberry-assets.oneclick.es/M1_G_4a_10.svg\" alt=\"\" tabindex=\"0\"&gt;&lt;/img&gt;&lt;div class=\"lemo-graphie-container\" style=\"position: absolute;top: 0;left: 0;width: 100%;height: 100%;\"&gt;&lt;div class=\"lemo-graphie\" style=\"position: relative; width: 100%; height: 100%;\"&gt;&lt;span class=\"lemo-graphie-label\" style=\"position: absolute; left: 20.5%; top: 28%;\"&gt;izquierda&lt;/span&gt;&lt;span class=\"lemo-graphie-label\" style=\"position: absolute; left: 65%; top: 28%;\"&gt;derecha&lt;/span&gt;&lt;/div&gt;&lt;/div&gt;&lt;/div&gt;&lt;/div&gt;","hint":"&lt;div style=\"display:flex; justify-content:center;\"&gt;&lt;div class=\"lemo-fixed-to-responsive\" style=\"max-width: 500px;max-height: 200px;position: relative;width: 100%;display: inline-block;\"&gt;&lt;img src=\"https://blueberry-assets.oneclick.es/M1_G_4a_10.svg\" alt=\"\" tabindex=\"0\"&gt;&lt;/img&gt;&lt;div class=\"lemo-graphie-container\" style=\"position: absolute;top: 0;left: 0;width: 100%;height: 100%;\"&gt;&lt;div class=\"lemo-graphie\" style=\"position: relative; width: 100%; height: 100%;\"&gt;&lt;span class=\"lemo-graphie-label\" style=\"position: absolute; left: 20.5%; top: 28%;\"&gt;izquierda&lt;/span&gt;&lt;span class=\"lemo-graphie-label\" style=\"position: absolute; left: 65%; top: 28%;\"&gt;derecha&lt;/span&gt;&lt;/div&gt;&lt;/div&gt;&lt;/div&gt;&lt;/div&gt;","seed":{"parameters":[],"calculated":[{"name":"A1","label":"izquierda","group":1,"incorrect":true},{"name":"A2","label":"derecha","group":1}],"uniques":true},"algorithm":{"name":"groupResponses","template":"Cloze with drop down"}}</t>
  </si>
  <si>
    <t>El pato está a la {{group1}} de la niña.</t>
  </si>
  <si>
    <t>{"id":"M1-G-4a-E-4","stimulus":"&lt;p&gt;Elige la opción correcta desde la perspectiva de la niña.&lt;/p&gt;&lt;div style=\"display:flex; justify-content:center;\"&gt;&lt;img src=\"https://blueberry-assets.oneclick.es/M1_G_4a_12.svg\" width=\"300\"&gt;&lt;/img&gt;&lt;/div&gt;","template":"&lt;p&gt;El pato está a la {{response}} de la niña.&lt;/p&gt;","feedback":"&lt;div style=\"display:flex; justify-content:center;\"&gt;&lt;div class=\"lemo-fixed-to-responsive\" style=\"max-width: 500px;max-height: 200px;position: relative;width: 100%;display: inline-block;\"&gt;&lt;img src=\"https://blueberry-assets.oneclick.es/M1_G_4a_10.svg\" alt=\"\" tabindex=\"0\"&gt;&lt;/img&gt;&lt;div class=\"lemo-graphie-container\" style=\"position: absolute;top: 0;left: 0;width: 100%;height: 100%;\"&gt;&lt;div class=\"lemo-graphie\" style=\"position: relative; width: 100%; height: 100%;\"&gt;&lt;span class=\"lemo-graphie-label\" style=\"position: absolute; left: 20.5%; top: 28%;\"&gt;izquierda&lt;/span&gt;&lt;span class=\"lemo-graphie-label\" style=\"position: absolute; left: 65%; top: 28%;\"&gt;derecha&lt;/span&gt;&lt;/div&gt;&lt;/div&gt;&lt;/div&gt;&lt;/div&gt;","hint":"&lt;div style=\"display:flex; justify-content:center;\"&gt;&lt;div class=\"lemo-fixed-to-responsive\" style=\"max-width: 500px;max-height: 200px;position: relative;width: 100%;display: inline-block;\"&gt;&lt;img src=\"https://blueberry-assets.oneclick.es/M1_G_4a_10.svg\" alt=\"\" tabindex=\"0\"&gt;&lt;/img&gt;&lt;div class=\"lemo-graphie-container\" style=\"position: absolute;top: 0;left: 0;width: 100%;height: 100%;\"&gt;&lt;div class=\"lemo-graphie\" style=\"position: relative; width: 100%; height: 100%;\"&gt;&lt;span class=\"lemo-graphie-label\" style=\"position: absolute; left: 20.5%; top: 28%;\"&gt;izquierda&lt;/span&gt;&lt;span class=\"lemo-graphie-label\" style=\"position: absolute; left: 65%; top: 28%;\"&gt;derecha&lt;/span&gt;&lt;/div&gt;&lt;/div&gt;&lt;/div&gt;&lt;/div&gt;","seed":{"parameters":[],"calculated":[{"name":"A1","label":"izquierda","group":1},{"name":"A2","label":"derecha","group":1,"incorrect":true}],"uniques":true},"algorithm":{"name":"groupResponses","template":"Cloze with drop down"}}</t>
  </si>
  <si>
    <t>M1-G-5a</t>
  </si>
  <si>
    <t>Localiza objetos aplicando los conceptos "interior", "exterior" y "frontera"</t>
  </si>
  <si>
    <t>&lt;p&gt;Observa la imagen y señala la frase correcta.&lt;/p&gt;
$$IMG=M1-G-5a-2</t>
  </si>
  <si>
    <t>True or False
*: countCorrect=1
*: countIncorrect=2</t>
  </si>
  <si>
    <t>A1=Los patos están en el interior del estanque.#*
A2=Las gallinas están en el exterior del estanque.#*
A3=Las tortugas están en la frontera del estanque.#*
A4=Los patos están en el exterior del estanque.#
A5=Las gallinas están en la frontera del estanque.#
A6=Las tortugas están en el interior del estanque.#</t>
  </si>
  <si>
    <t>$IMG=M1-G-5a-1</t>
  </si>
  <si>
    <t>La misma magen pero rotulado interior/exterior/frontera</t>
  </si>
  <si>
    <t>{"id":"M1-G-5a-I-1","stimulus":"&lt;p&gt;Observa la imagen y haz clic en la frase correcta.&lt;/p&gt;&lt;div style=\"display:flex; justify-content:center;\"&gt;&lt;img src=\"https://blueberry-assets.oneclick.es/M1_G_5a_2.svg\" width=\"300\"&gt;&lt;/img&gt;&lt;/div&gt;","hint":"&lt;div style=\"display:flex; justify-content:center;\"&gt;&lt;div class=\"lemo-fixed-to-responsive\" style=\"max-width: 400px;max-height: 300px;position: relative;width: 100%;display: inline-block;\"&gt;&lt;img src=\"https://blueberry-assets.oneclick.es/M1_G_5a_1.svg\" alt=\"\" tabindex=\"0\"&gt;&lt;/img&gt;&lt;div class=\"lemo-graphie-container\" style=\"position: absolute;top: 0;left: 0;width: 100%;height: 100%;\"&gt;&lt;div class=\"lemo-graphie\" style=\"position: relative; width: 100%; height: 100%;\"&gt;&lt;span class=\"lemo-graphie-label\" style=\"position: absolute; left: 40%; top: 78%;\"&gt;exterior&lt;/span&gt;&lt;span class=\"lemo-graphie-label\" style=\"position: absolute; left: 75%; top: 78%;\"&gt;frontera&lt;/span&gt;&lt;span class=\"lemo-graphie-label\" style=\"position: absolute; left: 5%; top: 78%;\"&gt;interior&lt;/span&gt;&lt;/div&gt;&lt;/div&gt;&lt;/div&gt;","feedback":"&lt;div style=\"display:flex; justify-content:center;\"&gt;&lt;div class=\"lemo-fixed-to-responsive\" style=\"max-width: 400px;max-height: 300px;position: relative;width: 100%;display: inline-block;\"&gt;&lt;img src=\"https://blueberry-assets.oneclick.es/M1_G_5a_1.svg\" alt=\"\" tabindex=\"0\"&gt;&lt;/img&gt;&lt;div class=\"lemo-graphie-container\" style=\"position: absolute;top: 0;left: 0;width: 100%;height: 100%;\"&gt;&lt;div class=\"lemo-graphie\" style=\"position: relative; width: 100%; height: 100%;\"&gt;&lt;span class=\"lemo-graphie-label\" style=\"position: absolute; left: 40%; top: 78%;\"&gt;exterior&lt;/span&gt;&lt;span class=\"lemo-graphie-label\" style=\"position: absolute; left: 75%; top: 78%;\"&gt;frontera&lt;/span&gt;&lt;span class=\"lemo-graphie-label\" style=\"position: absolute; left: 5%; top: 78%;\"&gt;interior&lt;/span&gt;&lt;/div&gt;&lt;/div&gt;&lt;/div&gt;","seed":{"parameters":[],"calculated":[{"name":"A1","label":"Los patos están en el interior del estanque.","function":""},{"name":"A2","label":"Las gallinas están en el exterior del estanque.","function":""},{"name":"A3","label":"Las tortugas están en la frontera del estanque.","function":""},{"name":"A4","label":"Los patos están en el exterior del estanque.","function":"","incorrect":true},{"name":"A5","label":"Las gallinas están en la frontera del estanque.","function":"","incorrect":true},{"name":"A6","label":"Las tortugas están en el interior del estanque.","function":"","incorrect":true}],"uniques":true},"algorithm":{"name":"trueFalse","template":"Choice matrix – inline","params":{"countCorrect":1,"countIncorrect":2,"showCheckIcon":false,"options":["Correcto","Incorrecto"]}}}</t>
  </si>
  <si>
    <t>&lt;p&gt;Observa la imagen y señala la frase correcta.&lt;/p&gt;
$$IMG=M1-G-5a-3</t>
  </si>
  <si>
    <t>A1=El peluche está en el interior de la cesta.#*
A2=El cochecito está en el exterior de la cesta.#*
A3=El peluche está en el exterior de la cesta.#
A4=El cochecito está en el interior de la cesta.#</t>
  </si>
  <si>
    <t>{"id":"M1-G-5a-I-2","stimulus":"&lt;p&gt;Observa la imagen y haz clic en la frase correcta.&lt;/p&gt;&lt;div style=\"display:flex; justify-content:center;\"&gt;&lt;img src=\"https://blueberry-assets.oneclick.es/M1_G_5a_3.svg\" width=\"250\"&gt;&lt;/img&gt;&lt;/div&gt;","hint":"&lt;div style=\"display:flex; justify-content:center;\"&gt;&lt;div class=\"lemo-fixed-to-responsive\" style=\"max-width: 400px;max-height: 300px;position: relative;width: 100%;display: inline-block;\"&gt;&lt;img src=\"https://blueberry-assets.oneclick.es/M1_G_5a_1.svg\" alt=\"\" tabindex=\"0\"&gt;&lt;/img&gt;&lt;div class=\"lemo-graphie-container\" style=\"position: absolute;top: 0;left: 0;width: 100%;height: 100%;\"&gt;&lt;div class=\"lemo-graphie\" style=\"position: relative; width: 100%; height: 100%;\"&gt;&lt;span class=\"lemo-graphie-label\" style=\"position: absolute; left: 40%; top: 78%;\"&gt;exterior&lt;/span&gt;&lt;span class=\"lemo-graphie-label\" style=\"position: absolute; left: 75%; top: 78%;\"&gt;frontera&lt;/span&gt;&lt;span class=\"lemo-graphie-label\" style=\"position: absolute; left: 5%; top: 78%;\"&gt;interior&lt;/span&gt;&lt;/div&gt;&lt;/div&gt;&lt;/div&gt;","feedback":"&lt;div style=\"display:flex; justify-content:center;\"&gt;&lt;div class=\"lemo-fixed-to-responsive\" style=\"max-width: 400px;max-height: 300px;position: relative;width: 100%;display: inline-block;\"&gt;&lt;img src=\"https://blueberry-assets.oneclick.es/M1_G_5a_1.svg\" alt=\"\" tabindex=\"0\"&gt;&lt;/img&gt;&lt;div class=\"lemo-graphie-container\" style=\"position: absolute;top: 0;left: 0;width: 100%;height: 100%;\"&gt;&lt;div class=\"lemo-graphie\" style=\"position: relative; width: 100%; height: 100%;\"&gt;&lt;span class=\"lemo-graphie-label\" style=\"position: absolute; left: 40%; top: 78%;\"&gt;exterior&lt;/span&gt;&lt;span class=\"lemo-graphie-label\" style=\"position: absolute; left: 75%; top: 78%;\"&gt;frontera&lt;/span&gt;&lt;span class=\"lemo-graphie-label\" style=\"position: absolute; left: 5%; top: 78%;\"&gt;interior&lt;/span&gt;&lt;/div&gt;&lt;/div&gt;&lt;/div&gt;","seed":{"parameters":[],"calculated":[{"name":"A1","label":"El peluche está en el interior de la cesta.","function":""},{"name":"A2","label":"El cochecito está en el exterior de la cesta.","function":""},{"name":"A3","label":"El peluche está en el exterior de la cesta.","function":"","incorrect":true},{"name":"A4","label":"El cochecito está en el interior de la cesta.","function":"","incorrect":true}],"uniques":true},"algorithm":{"name":"trueFalse","template":"Choice matrix – inline","params":{"countCorrect":1,"countIncorrect":2,"showCheckIcon":false,"options":["Verdadero","Falso"]}}}</t>
  </si>
  <si>
    <t>{
    "id": "M1-G-5a-I-3",
    "stimulus": "&lt;p&gt;Observa la imagen y haz clic en la opción correcta.&lt;/p&gt;&lt;div style=\"display:flex; justify-content:center;\"&gt;&lt;img src=\"http://drive.google.com/uc?export=view&amp;id=1PE6GMnfIm_vhZgAhoDAzFVaWLsg8Agto\" width=\"300\"&gt;&lt;/img&gt;&lt;/div&gt;",
    "hint": "&lt;div style=\"display:flex; justify-content:center;\"&gt;&lt;div class=\"lemo-fixed-to-responsive\" style=\"max-width: 400px;max-height: 300px;position: relative;width: 100%;display: inline-block;\"&gt;&lt;img src=\"http:\\\\drive.google.com\\uc?export=view&amp;id=14UDpmNJ2xyDThGqlN_omkZgcZfzJ7O1m\" alt=\"\" tabindex=\"0\"&gt;&lt;/img&gt;&lt;div class=\"lemo-graphie-container\" style=\"position: absolute;top: 0;left: 0;width: 100%;height: 100%;\"&gt;&lt;div class=\"lemo-graphie\" style=\"position: relative; width: 100%; height: 100%;\"&gt;&lt;span class=\"lemo-graphie-label\" style=\"position: absolute; left: 40%; top: 78%;\"&gt;exterior&lt;/span&gt;&lt;span class=\"lemo-graphie-label\" style=\"position: absolute; left: 75%; top: 78%;\"&gt;frontera&lt;/span&gt;&lt;span class=\"lemo-graphie-label\" style=\"position: absolute; left: 5%; top: 78%;\"&gt;interior&lt;/span&gt;&lt;/div&gt;&lt;/div&gt;&lt;/div&gt;",
    "feedback": "&lt;div style=\"display:flex; justify-content:center;\"&gt;&lt;div class=\"lemo-fixed-to-responsive\" style=\"max-width: 400px;max-height: 300px;position: relative;width: 100%;display: inline-block;\"&gt;&lt;img src=\"http:\\\\drive.google.com\\uc?export=view&amp;id=14UDpmNJ2xyDThGqlN_omkZgcZfzJ7O1m\" alt=\"\" tabindex=\"0\"&gt;&lt;/img&gt;&lt;div class=\"lemo-graphie-container\" style=\"position: absolute;top: 0;left: 0;width: 100%;height: 100%;\"&gt;&lt;div class=\"lemo-graphie\" style=\"position: relative; width: 100%; height: 100%;\"&gt;&lt;span class=\"lemo-graphie-label\" style=\"position: absolute; left: 40%; top: 78%;\"&gt;exterior&lt;/span&gt;&lt;span class=\"lemo-graphie-label\" style=\"position: absolute; left: 75%; top: 78%;\"&gt;frontera&lt;/span&gt;&lt;span class=\"lemo-graphie-label\" style=\"position: absolute; left: 5%; top: 78%;\"&gt;interior&lt;/span&gt;&lt;/div&gt;&lt;/div&gt;&lt;/div&gt;",
    "seed": {
        "parameters": [],
        "calculated": [
            {
                "name": "A1",
                "label": "Los lápices de colores están en el interior del estuche.",
                "function": ""
            },
            {
                "name": "A2",
                "label": "Los rotuladores están en el exterior del estuche.",
                "function": ""
            },
            {
                "name": "A3",
                "label": "Los lápices de colores están en el exterior del estuche.",
                "function": "",
                "incorrect": true
            },
            {
                "name": "A4",
                "label": "Los rotuladores están en el interior del estuche.",
                "function": "",
                "incorrect": true
            }
        ],
        "uniques": true
    },
    "algorithm": {
        "name": "trueFalse",
        "template": "Choice matrix – inline",
        "params": {
            "countCorrect": 1,
            "countIncorrect": 2,
            "showCheckIcon": false,
            "options": [
                "Verdadero",
                "Falso"
            ]
        }
    }
}</t>
  </si>
  <si>
    <t>A1=Los lápices de colores están en el interior del estuche.#*
A2=Los rotuladores están en el exterior del estuche.#*
A3=Los lápices de colores están en el exterior del estuche.#
A4=Los rotuladores están en el interior del estuche.#</t>
  </si>
  <si>
    <t>{"id":"M1-G-5a-I-3","stimulus":"&lt;p&gt;Observa la imagen y haz clic en la opción correcta.&lt;/p&gt;&lt;div style=\"display:flex; justify-content:center;\"&gt;&lt;img src=\"https://blueberry-assets.oneclick.es/M1_G_5a_4.svg\" width=\"450\"&gt;&lt;/img&gt;&lt;/div&gt;","hint":"&lt;div style=\"display:flex; justify-content:center;\"&gt;&lt;div class=\"lemo-fixed-to-responsive\" style=\"max-width: 400px;max-height: 300px;position: relative;width: 100%;display: inline-block;\"&gt;&lt;img src=\"https://blueberry-assets.oneclick.es/M1_G_5a_1.svg\" alt=\"\" tabindex=\"0\"&gt;&lt;/img&gt;&lt;div class=\"lemo-graphie-container\" style=\"position: absolute;top: 0;left: 0;width: 100%;height: 100%;\"&gt;&lt;div class=\"lemo-graphie\" style=\"position: relative; width: 100%; height: 100%;\"&gt;&lt;span class=\"lemo-graphie-label\" style=\"position: absolute; left: 40%; top: 78%;\"&gt;exterior&lt;/span&gt;&lt;span class=\"lemo-graphie-label\" style=\"position: absolute; left: 75%; top: 78%;\"&gt;frontera&lt;/span&gt;&lt;span class=\"lemo-graphie-label\" style=\"position: absolute; left: 5%; top: 78%;\"&gt;interior&lt;/span&gt;&lt;/div&gt;&lt;/div&gt;&lt;/div&gt;","feedback":"&lt;div style=\"display:flex; justify-content:center;\"&gt;&lt;div class=\"lemo-fixed-to-responsive\" style=\"max-width: 400px;max-height: 300px;position: relative;width: 100%;display: inline-block;\"&gt;&lt;img src=\"https://blueberry-assets.oneclick.es/M1_G_5a_1.svg\" alt=\"\" tabindex=\"0\"&gt;&lt;/img&gt;&lt;div class=\"lemo-graphie-container\" style=\"position: absolute;top: 0;left: 0;width: 100%;height: 100%;\"&gt;&lt;div class=\"lemo-graphie\" style=\"position: relative; width: 100%; height: 100%;\"&gt;&lt;span class=\"lemo-graphie-label\" style=\"position: absolute; left: 40%; top: 78%;\"&gt;exterior&lt;/span&gt;&lt;span class=\"lemo-graphie-label\" style=\"position: absolute; left: 75%; top: 78%;\"&gt;frontera&lt;/span&gt;&lt;span class=\"lemo-graphie-label\" style=\"position: absolute; left: 5%; top: 78%;\"&gt;interior&lt;/span&gt;&lt;/div&gt;&lt;/div&gt;&lt;/div&gt;","seed":{"parameters":[],"calculated":[{"name":"A1","label":"Los lápices de colores están en el interior del estuche.","function":""},{"name":"A2","label":"Los rotuladores están en el exterior del estuche.","function":""},{"name":"A3","label":"Los lápices de colores están en el exterior del estuche.","function":"","incorrect":true},{"name":"A4","label":"Los rotuladores están en el interior del estuche.","function":"","incorrect":true}],"uniques":true},"algorithm":{"name":"trueFalse","template":"Choice matrix – inline","params":{"countCorrect":1,"countIncorrect":2,"showCheckIcon":false,"options":["Verdadero","Falso"]}}}</t>
  </si>
  <si>
    <t>&lt;p&gt;Completa.&lt;/p&gt;
$$IMG=M1-G-5a-5</t>
  </si>
  <si>
    <t>&lt;p&gt;El perro está en {{A1}} del cercado.&lt;/p&gt;</t>
  </si>
  <si>
    <t>group1=
A1=el exterior#*
A2=el interior#
A3=la frontera#</t>
  </si>
  <si>
    <t>$$IMG=M1-G-5a-1</t>
  </si>
  <si>
    <t>{"id":"M1-G-5a-E-1","stimulus":"&lt;p&gt;Completa la oración.&lt;/p&gt;&lt;div style=\"display:flex; justify-content:center;\"&gt;&lt;img src=\"https://blueberry-assets.oneclick.es/M1_G_5a_5.svg\" width=\"300\"&gt;&lt;/img&gt;&lt;/div&gt;","template":"&lt;p&gt;El perro está en {{response}} del cercado.&lt;/p&gt;","hint":"&lt;div style=\"display:flex; justify-content:center;\"&gt;&lt;div class=\"lemo-fixed-to-responsive\" style=\"max-width: 400px;max-height: 300px;position: relative;width: 100%;display: inline-block;\"&gt;&lt;img src=\"https://blueberry-assets.oneclick.es/M1_G_5a_1.svg\" alt=\"\" tabindex=\"0\"&gt;&lt;/img&gt;&lt;div class=\"lemo-graphie-container\" style=\"position: absolute;top: 0;left: 0;width: 100%;height: 100%;\"&gt;&lt;div class=\"lemo-graphie\" style=\"position: relative; width: 100%; height: 100%;\"&gt;&lt;span class=\"lemo-graphie-label\" style=\"position: absolute; left: 40%; top: 78%;\"&gt;exterior&lt;/span&gt;&lt;span class=\"lemo-graphie-label\" style=\"position: absolute; left: 75%; top: 78%;\"&gt;frontera&lt;/span&gt;&lt;span class=\"lemo-graphie-label\" style=\"position: absolute; left: 5%; top: 78%;\"&gt;interior&lt;/span&gt;&lt;/div&gt;&lt;/div&gt;&lt;/div&gt;","feedback":"&lt;div style=\"display:flex; justify-content:center;\"&gt;&lt;div class=\"lemo-fixed-to-responsive\" style=\"max-width: 400px;max-height: 300px;position: relative;width: 100%;display: inline-block;\"&gt;&lt;img src=\"https://blueberry-assets.oneclick.es/M1_G_5a_1.svg\" alt=\"\" tabindex=\"0\"&gt;&lt;/img&gt;&lt;div class=\"lemo-graphie-container\" style=\"position: absolute;top: 0;left: 0;width: 100%;height: 100%;\"&gt;&lt;div class=\"lemo-graphie\" style=\"position: relative; width: 100%; height: 100%;\"&gt;&lt;span class=\"lemo-graphie-label\" style=\"position: absolute; left: 40%; top: 78%;\"&gt;exterior&lt;/span&gt;&lt;span class=\"lemo-graphie-label\" style=\"position: absolute; left: 75%; top: 78%;\"&gt;frontera&lt;/span&gt;&lt;span class=\"lemo-graphie-label\" style=\"position: absolute; left: 5%; top: 78%;\"&gt;interior&lt;/span&gt;&lt;/div&gt;&lt;/div&gt;&lt;/div&gt;","seed":{"parameters":[],"calculated":[{"name":"A1","label":"el exterior","function":"","group":1},{"name":"A2","label":"el interior","function":"","incorrect":true,"group":1},{"name":"A3","label":"la frontera","function":"","incorrect":true,"group":1}],"uniques":true},"algorithm":{"name":"groupResponses","template":"Cloze with drop down"}}</t>
  </si>
  <si>
    <t>&lt;p&gt;El gato está en {{A3}} del cercado.&lt;/p&gt;</t>
  </si>
  <si>
    <t>group1=
A1=el exterior#
A2=el interior#
A3=la frontera#*</t>
  </si>
  <si>
    <t>{"id":"M1-G-5a-E-2","stimulus":"&lt;p&gt;Completa la oración.&lt;/p&gt;&lt;div style=\"display:flex; justify-content:center;\"&gt;&lt;img src=\"https://blueberry-assets.oneclick.es/M1_G_5a_5.svg\" width=\"300\"&gt;&lt;/img&gt;&lt;/div&gt;","template":"&lt;p&gt;El gato está en {{response}} del cercado.&lt;/p&gt;","hint":"&lt;div style=\"display:flex; justify-content:center;\"&gt;&lt;div class=\"lemo-fixed-to-responsive\" style=\"max-width: 400px;max-height: 300px;position: relative;width: 100%;display: inline-block;\"&gt;&lt;img src=\"https://blueberry-assets.oneclick.es/M1_G_5a_1.svg\" alt=\"\" tabindex=\"0\"&gt;&lt;/img&gt;&lt;div class=\"lemo-graphie-container\" style=\"position: absolute;top: 0;left: 0;width: 100%;height: 100%;\"&gt;&lt;div class=\"lemo-graphie\" style=\"position: relative; width: 100%; height: 100%;\"&gt;&lt;span class=\"lemo-graphie-label\" style=\"position: absolute; left: 40%; top: 78%;\"&gt;exterior&lt;/span&gt;&lt;span class=\"lemo-graphie-label\" style=\"position: absolute; left: 75%; top: 78%;\"&gt;frontera&lt;/span&gt;&lt;span class=\"lemo-graphie-label\" style=\"position: absolute; left: 5%; top: 78%;\"&gt;interior&lt;/span&gt;&lt;/div&gt;&lt;/div&gt;&lt;/div&gt;","feedback":"&lt;div style=\"display:flex; justify-content:center;\"&gt;&lt;div class=\"lemo-fixed-to-responsive\" style=\"max-width: 400px;max-height: 300px;position: relative;width: 100%;display: inline-block;\"&gt;&lt;img src=\"https://blueberry-assets.oneclick.es/M1_G_5a_1.svg\" alt=\"\" tabindex=\"0\"&gt;&lt;/img&gt;&lt;div class=\"lemo-graphie-container\" style=\"position: absolute;top: 0;left: 0;width: 100%;height: 100%;\"&gt;&lt;div class=\"lemo-graphie\" style=\"position: relative; width: 100%; height: 100%;\"&gt;&lt;span class=\"lemo-graphie-label\" style=\"position: absolute; left: 40%; top: 78%;\"&gt;exterior&lt;/span&gt;&lt;span class=\"lemo-graphie-label\" style=\"position: absolute; left: 75%; top: 78%;\"&gt;frontera&lt;/span&gt;&lt;span class=\"lemo-graphie-label\" style=\"position: absolute; left: 5%; top: 78%;\"&gt;interior&lt;/span&gt;&lt;/div&gt;&lt;/div&gt;&lt;/div&gt;","seed":{"parameters":[],"calculated":[{"name":"A1","label":"el exterior","function":"","incorrect":true,"group":1},{"name":"A2","label":"el interior","function":"","incorrect":true,"group":1},{"name":"A3","label":"la frontera","function":"","group":1}],"uniques":true},"algorithm":{"name":"groupResponses","template":"Cloze with drop down"}}</t>
  </si>
  <si>
    <t>&lt;p&gt;La granjera está en {{A2}} del cercado.&lt;/p&gt;</t>
  </si>
  <si>
    <t>group1=
A1=el exterior#
A2=el interior#*
A3=la frontera#</t>
  </si>
  <si>
    <t>{"id":"M1-G-5a-E-3","stimulus":"&lt;p&gt;Completa la oración.&lt;/p&gt;&lt;div style=\"display:flex; justify-content:center;\"&gt;&lt;img src=\"https://blueberry-assets.oneclick.es/M1_G_5a_5.svg\" width=\"300\"&gt;&lt;/img&gt;&lt;/div&gt;","template":"&lt;p&gt;La granjera está en {{response}} del cercado.&lt;/p&gt;","hint":"&lt;div style=\"display:flex; justify-content:center;\"&gt;&lt;div class=\"lemo-fixed-to-responsive\" style=\"max-width: 400px;max-height: 300px;position: relative;width: 100%;display: inline-block;\"&gt;&lt;img src=\"https://blueberry-assets.oneclick.es/M1_G_5a_1.svg\" alt=\"\" tabindex=\"0\"&gt;&lt;/img&gt;&lt;div class=\"lemo-graphie-container\" style=\"position: absolute;top: 0;left: 0;width: 100%;height: 100%;\"&gt;&lt;div class=\"lemo-graphie\" style=\"position: relative; width: 100%; height: 100%;\"&gt;&lt;span class=\"lemo-graphie-label\" style=\"position: absolute; left: 40%; top: 78%;\"&gt;exterior&lt;/span&gt;&lt;span class=\"lemo-graphie-label\" style=\"position: absolute; left: 75%; top: 78%;\"&gt;frontera&lt;/span&gt;&lt;span class=\"lemo-graphie-label\" style=\"position: absolute; left: 5%; top: 78%;\"&gt;interior&lt;/span&gt;&lt;/div&gt;&lt;/div&gt;&lt;/div&gt;","feedback":"&lt;div style=\"display:flex; justify-content:center;\"&gt;&lt;div class=\"lemo-fixed-to-responsive\" style=\"max-width: 400px;max-height: 300px;position: relative;width: 100%;display: inline-block;\"&gt;&lt;img src=\"https://blueberry-assets.oneclick.es/M1_G_5a_1.svg\" alt=\"\" tabindex=\"0\"&gt;&lt;/img&gt;&lt;div class=\"lemo-graphie-container\" style=\"position: absolute;top: 0;left: 0;width: 100%;height: 100%;\"&gt;&lt;div class=\"lemo-graphie\" style=\"position: relative; width: 100%; height: 100%;\"&gt;&lt;span class=\"lemo-graphie-label\" style=\"position: absolute; left: 40%; top: 78%;\"&gt;exterior&lt;/span&gt;&lt;span class=\"lemo-graphie-label\" style=\"position: absolute; left: 75%; top: 78%;\"&gt;frontera&lt;/span&gt;&lt;span class=\"lemo-graphie-label\" style=\"position: absolute; left: 5%; top: 78%;\"&gt;interior&lt;/span&gt;&lt;/div&gt;&lt;/div&gt;&lt;/div&gt;","seed":{"parameters":[],"calculated":[{"name":"A1","label":"el exterior","function":"","incorrect":true,"group":1},{"name":"A2","label":"el interior","function":"","group":1},{"name":"A3","label":"la frontera","function":"","incorrect":true,"group":1}],"uniques":true},"algorithm":{"name":"groupResponses","template":"Cloze with drop down"}}</t>
  </si>
  <si>
    <t>M1-G-6a</t>
  </si>
  <si>
    <t>Localiza objetos aplicando los conceptos "encima" y "debajo"</t>
  </si>
  <si>
    <t>Elige la opción correcta.
IMAGEN M1-G-6a-1
La muñeca está encima de la cama.*
El gato está encima de la cama.*
La pelota está debajo de la cama.*
El ratón está debajo de la cama.*
La muñeca está debajo de la cama.
El gato está debajo de la cama.
La pelota está encima de la cama.
El ratón está encima de la cama.
(Se ven 2)</t>
  </si>
  <si>
    <t>Imagen M1-G-6a-5
Junto al animal de encima un texto con "encima" (minúsculas).
Junto al animal de abajo un texto con "debajo" (minúsculas).</t>
  </si>
  <si>
    <t>{"id":"M1-G-6a-I-1","stimulus":"&lt;p&gt;Elige la opción correcta.&lt;/p&gt;&lt;div style=\"display:flex; justify-content:center;\"&gt;&lt;img src=\"https://blueberry-assets.oneclick.es/M1_G_6a_1.svg\" width=\"300\"&gt;&lt;/img&gt;&lt;/div&gt;","hint":"&lt;div style=\"display:flex; justify-content:center;\"&gt;&lt;div class=\"lemo-fixed-to-responsive\" style=\"max-width: 300px;max-height: 300px;position: relative;width: 100%;display: inline-block;\"&gt;&lt;img src=\"https://blueberry-assets.oneclick.es/M1_G_6a_5.svg\" alt=\"\" tabindex=\"0\"&gt;&lt;/img&gt;&lt;div class=\"lemo-graphie-container\" style=\"position: absolute;top: 0;left: 0;width: 100%;height: 100%;\"&gt;&lt;div class=\"lemo-graphie\" style=\"position: relative; width: 100%; height: 100%;\"&gt;&lt;span class=\"lemo-graphie-label\" style=\"position: absolute; left: 41.1507%; top: 15.2484%;\"&gt;encima&lt;/span&gt;&lt;span class=\"lemo-graphie-label\" style=\"position: absolute; left: 24.3336%; top: 93.9975%;\"&gt;debajo&lt;/span&gt;&lt;/div&gt;&lt;/div&gt;&lt;/div&gt;&lt;/div&gt;","feedback":"&lt;div style=\"display:flex; justify-content:center;\"&gt;&lt;div class=\"lemo-fixed-to-responsive\" style=\"max-width: 300px;max-height: 300px;position: relative;width: 100%;display: inline-block;\"&gt;&lt;img src=\"https://blueberry-assets.oneclick.es/M1_G_6a_5.svg\" alt=\"\" tabindex=\"0\"&gt;&lt;/img&gt;&lt;div class=\"lemo-graphie-container\" style=\"position: absolute;top: 0;left: 0;width: 100%;height: 100%;\"&gt;&lt;div class=\"lemo-graphie\" style=\"position: relative; width: 100%; height: 100%;\"&gt;&lt;span class=\"lemo-graphie-label\" style=\"position: absolute; left: 41.1507%; top: 15.2484%;\"&gt;encima&lt;/span&gt;&lt;span class=\"lemo-graphie-label\" style=\"position: absolute; left: 24.3336%; top: 93.9975%;\"&gt;debajo&lt;/span&gt;&lt;/div&gt;&lt;/div&gt;&lt;/div&gt;&lt;/div&gt;","seed":{"parameters":[],"calculated":[{"name":"A1","label":"La muñeca está encima de la cama."},{"name":"A2","label":"El gato está encima de la cama."},{"name":"A3","label":"La pelota está debajo de la cama."},{"name":"A4","label":"El ratón está debajo de la cama."},{"name":"A5","label":"La muñeca está debajo de la cama.","incorrect":true},{"name":"A6","label":"El gato está debajo de la cama.","incorrect":true},{"name":"A7","label":"La pelota está encima de la cama.","incorrect":true},{"name":"A8","label":"El ratón está encima de la cama.","incorrect":true}],"uniques":true},"algorithm":{"name":"trueFalse","template":"Multiple choice – standard","params":{"countCorrect":1,"countIncorrect":1,"showCheckIcon":true}}}</t>
  </si>
  <si>
    <t>Elige la opción correcta.
IMAGEN M1-G-6a-2
El libro está encima de la silla.*
El vaso está encima de la silla.*
El perro está debajo de la silla.*
El hueso está debajo de la silla.*
El libro está debajo de la silla.
El vaso está debajo de la silla.
El perro está encima de la silla.
El hueso está encima de la silla.
(Se ven 2)</t>
  </si>
  <si>
    <t>{"id":"M1-G-6a-I-2","stimulus":"&lt;p&gt;Elige la opción correcta.&lt;/p&gt;&lt;div style=\"display:flex; justify-content:center;\"&gt;&lt;img src=\"https://blueberry-assets.oneclick.es/M1_G_6a_2.svg\" width=\"300\"&gt;&lt;/img&gt;&lt;/div&gt;","hint":"&lt;div style=\"display:flex; justify-content:center;\"&gt;&lt;div class=\"lemo-fixed-to-responsive\" style=\"max-width: 300px;max-height: 300px;position: relative;width: 100%;display: inline-block;\"&gt;&lt;img src=\"https://blueberry-assets.oneclick.es/M1_G_6a_5.svg\" alt=\"\" tabindex=\"0\"&gt;&lt;/img&gt;&lt;div class=\"lemo-graphie-container\" style=\"position: absolute;top: 0;left: 0;width: 100%;height: 100%;\"&gt;&lt;div class=\"lemo-graphie\" style=\"position: relative; width: 100%; height: 100%;\"&gt;&lt;span class=\"lemo-graphie-label\" style=\"position: absolute; left: 41.1507%; top: 15.2484%;\"&gt;encima&lt;/span&gt;&lt;span class=\"lemo-graphie-label\" style=\"position: absolute; left: 24.3336%; top: 93.9975%;\"&gt;debajo&lt;/span&gt;&lt;/div&gt;&lt;/div&gt;&lt;/div&gt;&lt;/div&gt;","feedback":"&lt;div style=\"display:flex; justify-content:center;\"&gt;&lt;div class=\"lemo-fixed-to-responsive\" style=\"max-width: 300px;max-height: 300px;position: relative;width: 100%;display: inline-block;\"&gt;&lt;img src=\"https://blueberry-assets.oneclick.es/M1_G_6a_5.svg\" alt=\"\" tabindex=\"0\"&gt;&lt;/img&gt;&lt;div class=\"lemo-graphie-container\" style=\"position: absolute;top: 0;left: 0;width: 100%;height: 100%;\"&gt;&lt;div class=\"lemo-graphie\" style=\"position: relative; width: 100%; height: 100%;\"&gt;&lt;span class=\"lemo-graphie-label\" style=\"position: absolute; left: 41.1507%; top: 15.2484%;\"&gt;encima&lt;/span&gt;&lt;span class=\"lemo-graphie-label\" style=\"position: absolute; left: 24.3336%; top: 93.9975%;\"&gt;debajo&lt;/span&gt;&lt;/div&gt;&lt;/div&gt;&lt;/div&gt;&lt;/div&gt;","seed":{"parameters":[],"calculated":[{"name":"A1","label":"El libro está encima de la silla."},{"name":"A2","label":"El vaso está encima de la silla."},{"name":"A3","label":"El perro está debajo de la silla."},{"name":"A4","label":"El hueso está debajo de la silla."},{"name":"A5","label":"El libro está debajo de la silla.","incorrect":true},{"name":"A6","label":"El vaso está debajo de la silla.","incorrect":true},{"name":"A7","label":"El perro está encima de la silla.","incorrect":true},{"name":"A8","label":"El hueso está encima de la silla.","incorrect":true}],"uniques":true},"algorithm":{"name":"trueFalse","template":"Multiple choice – standard","params":{"countCorrect":1,"countIncorrect":1,"showCheckIcon":true}}}</t>
  </si>
  <si>
    <t>Observa esta imagen y elige la respuesta correcta.
(Imagen M1-G-6a-3)</t>
  </si>
  <si>
    <t>{{Q1}} está {{A1}} de la sombrilla.</t>
  </si>
  <si>
    <t>Q1 = List = El sol, El pájaro</t>
  </si>
  <si>
    <t>A1= encima
A2 = debajo</t>
  </si>
  <si>
    <t>{
    "id": "M1-G-6a-E-1",
    "stimulus": "&lt;p&gt;Observa esta imagen y arrastra la respuesta correcta.&lt;/p&gt;&lt;p&gt;&lt;div style=\"display:flex; justify-content:center;\"&gt;&lt;img src=\"https://blueberry-assets.oneclick.es/M1_G_6a_3.svg\" width=\"300\"&gt;&lt;/img&gt;&lt;/div&gt;&lt;/p&gt;",
    "hint": "&lt;div style=\"display:flex; justify-content:center;\"&gt;&lt;div class=\"lemo-fixed-to-responsive\" style=\"max-width: 300px;max-height: 300px;position: relative;width: 100%;display: inline-block;\"&gt;&lt;img src=\"https://blueberry-assets.oneclick.es/M1_G_6a_5.svg\" alt=\"\" tabindex=\"0\"&gt;&lt;/img&gt;&lt;div class=\"lemo-graphie-container\" style=\"position: absolute;top: 0;left: 0;width: 100%;height: 100%;\"&gt;&lt;div class=\"lemo-graphie\" style=\"position: relative; width: 100%; height: 100%;\"&gt;&lt;span class=\"lemo-graphie-label\" style=\"position: absolute; left: 41.1507%; top: 15.2484%;\"&gt;encima&lt;/span&gt;&lt;span class=\"lemo-graphie-label\" style=\"position: absolute; left: 24.3336%; top: 93.9975%;\"&gt;debajo&lt;/span&gt;&lt;/div&gt;&lt;/div&gt;&lt;/div&gt;&lt;/div&gt;",
    "feedback": "&lt;div style=\"display:flex; justify-content:center;\"&gt;&lt;div class=\"lemo-fixed-to-responsive\" style=\"max-width: 300px;max-height: 300px;position: relative;width: 100%;display: inline-block;\"&gt;&lt;img src=\"https://blueberry-assets.oneclick.es/M1_G_6a_5.svg\" alt=\"\" tabindex=\"0\"&gt;&lt;/img&gt;&lt;div class=\"lemo-graphie-container\" style=\"position: absolute;top: 0;left: 0;width: 100%;height: 100%;\"&gt;&lt;div class=\"lemo-graphie\" style=\"position: relative; width: 100%; height: 100%;\"&gt;&lt;span class=\"lemo-graphie-label\" style=\"position: absolute; left: 41.1507%; top: 15.2484%;\"&gt;encima&lt;/span&gt;&lt;span class=\"lemo-graphie-label\" style=\"position: absolute; left: 24.3336%; top: 93.9975%;\"&gt;debajo&lt;/span&gt;&lt;/div&gt;&lt;/div&gt;&lt;/div&gt;&lt;/div&gt;",
    "template": "&lt;p&gt;{{Q1}} está {{response}} de la toalla.&lt;/p&gt;",
    "seed": {
        "parameters": [
            {
                "name": "Q1",
                "label": null,
                "list": [
                    "La niña",
                    "La pelota"
                ]
            }
        ],
        "calculated": [
            {
                "name": "A1",
                "label": "{{function}}",
                "function": "encima",
                "incorrect": false
            },
            {
                "name": "A2",
                "label": "{{function}}",
                "function": "debajo",
                "incorrect": true
            }
        ],
        "uniques": true
    },
    "algorithm": {
        "name": "calculateOperation",
        "template": "Cloze with drag &amp; drop",
        "params": {
            "keyboard": "NUMERICAL"
        }
    }
}</t>
  </si>
  <si>
    <t>Q1 = List = La niña, El helado</t>
  </si>
  <si>
    <t>A1 = debajo
A2= encima</t>
  </si>
  <si>
    <t>{"id":"M1-G-6a-E-2","stimulus":"&lt;p&gt;Observa esta imagen y arrastra la respuesta correcta.&lt;/p&gt;&lt;p&gt;&lt;div style=\"display:flex; justify-content:center;\"&gt;&lt;img src=\"https://blueberry-assets.oneclick.es/M1_G_6a_3.svg\" width=\"300\"&gt;&lt;/img&gt;&lt;/div&gt;&lt;/p&gt;","hint":"&lt;div style=\"display:flex; justify-content:center;\"&gt;&lt;div class=\"lemo-fixed-to-responsive\" style=\"max-width: 300px;max-height: 300px;position: relative;width: 100%;display: inline-block;\"&gt;&lt;img src=\"https://blueberry-assets.oneclick.es/M1_G_6a_5.svg\" alt=\"\" tabindex=\"0\"&gt;&lt;/img&gt;&lt;div class=\"lemo-graphie-container\" style=\"position: absolute;top: 0;left: 0;width: 100%;height: 100%;\"&gt;&lt;div class=\"lemo-graphie\" style=\"position: relative; width: 100%; height: 100%;\"&gt;&lt;span class=\"lemo-graphie-label\" style=\"position: absolute; left: 41.1507%; top: 15.2484%;\"&gt;encima&lt;/span&gt;&lt;span class=\"lemo-graphie-label\" style=\"position: absolute; left: 24.3336%; top: 93.9975%;\"&gt;debajo&lt;/span&gt;&lt;/div&gt;&lt;/div&gt;&lt;/div&gt;&lt;/div&gt;","feedback":"&lt;div style=\"display:flex; justify-content:center;\"&gt;&lt;div class=\"lemo-fixed-to-responsive\" style=\"max-width: 300px;max-height: 300px;position: relative;width: 100%;display: inline-block;\"&gt;&lt;img src=\"https://blueberry-assets.oneclick.es/M1_G_6a_5.svg\" alt=\"\" tabindex=\"0\"&gt;&lt;/img&gt;&lt;div class=\"lemo-graphie-container\" style=\"position: absolute;top: 0;left: 0;width: 100%;height: 100%;\"&gt;&lt;div class=\"lemo-graphie\" style=\"position: relative; width: 100%; height: 100%;\"&gt;&lt;span class=\"lemo-graphie-label\" style=\"position: absolute; left: 41.1507%; top: 15.2484%;\"&gt;encima&lt;/span&gt;&lt;span class=\"lemo-graphie-label\" style=\"position: absolute; left: 24.3336%; top: 93.9975%;\"&gt;debajo&lt;/span&gt;&lt;/div&gt;&lt;/div&gt;&lt;/div&gt;&lt;/div&gt;","template":"&lt;p&gt;{{Q1}} está {{response}} de la sombrilla.&lt;/p&gt;","seed":{"parameters":[{"name":"Q1","label":null,"list":["La niña","El helado"]}],"calculated":[{"name":"A1","label":"{{function}}","function":"debajo","incorrect":false},{"name":"A2","label":"{{function}}","function":"encima","incorrect":true}],"uniques":true},"algorithm":{"name":"calculateOperation","template":"Cloze with drag &amp; drop","params":{"keyboard":"NUMERICAL"}}}</t>
  </si>
  <si>
    <t>Observa esta imagen y elige la respuesta correcta.
(Imagen M1-G-6a-4)</t>
  </si>
  <si>
    <t>{{Q1}} está {{A1}} de la mesa.</t>
  </si>
  <si>
    <t>Q1 = List = El peluche, La flor</t>
  </si>
  <si>
    <t>{"id":"M1-G-6a-E-3","stimulus":"&lt;p&gt;Observa esta imagen y arrastra la respuesta correcta.&lt;/p&gt;&lt;p&gt;&lt;div style=\"display:flex; justify-content:center;\"&gt;&lt;img src=\"https://blueberry-assets.oneclick.es/M1_G_6a_4.svg\" width=\"300\"&gt;&lt;/img&gt;&lt;/div&gt;&lt;/p&gt;","hint":"&lt;div style=\"display:flex; justify-content:center;\"&gt;&lt;div class=\"lemo-fixed-to-responsive\" style=\"max-width: 300px;max-height: 300px;position: relative;width: 100%;display: inline-block;\"&gt;&lt;img src=\"https://blueberry-assets.oneclick.es/M1_G_6a_5.svg\" alt=\"\" tabindex=\"0\"&gt;&lt;/img&gt;&lt;div class=\"lemo-graphie-container\" style=\"position: absolute;top: 0;left: 0;width: 100%;height: 100%;\"&gt;&lt;div class=\"lemo-graphie\" style=\"position: relative; width: 100%; height: 100%;\"&gt;&lt;span class=\"lemo-graphie-label\" style=\"position: absolute; left: 41.1507%; top: 15.2484%;\"&gt;encima&lt;/span&gt;&lt;span class=\"lemo-graphie-label\" style=\"position: absolute; left: 24.3336%; top: 93.9975%;\"&gt;debajo&lt;/span&gt;&lt;/div&gt;&lt;/div&gt;&lt;/div&gt;&lt;/div&gt;","feedback":"&lt;div style=\"display:flex; justify-content:center;\"&gt;&lt;div class=\"lemo-fixed-to-responsive\" style=\"max-width: 300px;max-height: 300px;position: relative;width: 100%;display: inline-block;\"&gt;&lt;img src=\"https://blueberry-assets.oneclick.es/M1_G_6a_5.svg\" alt=\"\" tabindex=\"0\"&gt;&lt;/img&gt;&lt;div class=\"lemo-graphie-container\" style=\"position: absolute;top: 0;left: 0;width: 100%;height: 100%;\"&gt;&lt;div class=\"lemo-graphie\" style=\"position: relative; width: 100%; height: 100%;\"&gt;&lt;span class=\"lemo-graphie-label\" style=\"position: absolute; left: 41.1507%; top: 15.2484%;\"&gt;encima&lt;/span&gt;&lt;span class=\"lemo-graphie-label\" style=\"position: absolute; left: 24.3336%; top: 93.9975%;\"&gt;debajo&lt;/span&gt;&lt;/div&gt;&lt;/div&gt;&lt;/div&gt;&lt;/div&gt;","template":"&lt;p&gt;{{Q1}} está {{response}} de la mesa.&lt;/p&gt;","seed":{"parameters":[{"name":"Q1","label":null,"list":["El peluche","La flor"]}],"calculated":[{"name":"A1","label":"{{function}}","function":"encima","incorrect":false},{"name":"A2","label":"{{function}}","function":"debajo","incorrect":true}],"uniques":true},"algorithm":{"name":"calculateOperation","template":"Cloze with drag &amp; drop","params":{"keyboard":"NUMERICAL"}}}</t>
  </si>
  <si>
    <t>Q1 = List = El coche, El tren</t>
  </si>
  <si>
    <t>{"id":"M1-G-6a-E-4","stimulus":"&lt;p&gt;Observa esta imagen y arrastra la respuesta correcta.&lt;/p&gt;&lt;p&gt;&lt;div style=\"display:flex; justify-content:center;\"&gt;&lt;img src=\"https://blueberry-assets.oneclick.es/M1_G_6a_4.svg\" width=\"300\"&gt;&lt;/img&gt;&lt;/div&gt;&lt;/p&gt;","hint":"&lt;div style=\"display:flex; justify-content:center;\"&gt;&lt;div class=\"lemo-fixed-to-responsive\" style=\"max-width: 300px;max-height: 300px;position: relative;width: 100%;display: inline-block;\"&gt;&lt;img src=\"https://blueberry-assets.oneclick.es/M1_G_6a_5.svg\" alt=\"\" tabindex=\"0\"&gt;&lt;/img&gt;&lt;div class=\"lemo-graphie-container\" style=\"position: absolute;top: 0;left: 0;width: 100%;height: 100%;\"&gt;&lt;div class=\"lemo-graphie\" style=\"position: relative; width: 100%; height: 100%;\"&gt;&lt;span class=\"lemo-graphie-label\" style=\"position: absolute; left: 41.1507%; top: 15.2484%;\"&gt;encima&lt;/span&gt;&lt;span class=\"lemo-graphie-label\" style=\"position: absolute; left: 24.3336%; top: 93.9975%;\"&gt;debajo&lt;/span&gt;&lt;/div&gt;&lt;/div&gt;&lt;/div&gt;&lt;/div&gt;","feedback":"&lt;div style=\"display:flex; justify-content:center;\"&gt;&lt;div class=\"lemo-fixed-to-responsive\" style=\"max-width: 300px;max-height: 300px;position: relative;width: 100%;display: inline-block;\"&gt;&lt;img src=\"https://blueberry-assets.oneclick.es/M1_G_6a_5.svg\" alt=\"\" tabindex=\"0\"&gt;&lt;/img&gt;&lt;div class=\"lemo-graphie-container\" style=\"position: absolute;top: 0;left: 0;width: 100%;height: 100%;\"&gt;&lt;div class=\"lemo-graphie\" style=\"position: relative; width: 100%; height: 100%;\"&gt;&lt;span class=\"lemo-graphie-label\" style=\"position: absolute; left: 41.1507%; top: 15.2484%;\"&gt;encima&lt;/span&gt;&lt;span class=\"lemo-graphie-label\" style=\"position: absolute; left: 24.3336%; top: 93.9975%;\"&gt;debajo&lt;/span&gt;&lt;/div&gt;&lt;/div&gt;&lt;/div&gt;&lt;/div&gt;","template":"&lt;p&gt;{{Q1}} está {{response}} de la mesa.&lt;/p&gt;","seed":{"parameters":[{"name":"Q1","label":null,"list":["El coche","El tren"]}],"calculated":[{"name":"A1","label":"{{function}}","function":"debajo","incorrect":false},{"name":"A2","label":"{{function}}","function":"encima","incorrect":true}],"uniques":true},"algorithm":{"name":"calculateOperation","template":"Cloze with drag &amp; drop","params":{"keyboard":"NUMERICAL"}}}</t>
  </si>
  <si>
    <t>M1-G-7a</t>
  </si>
  <si>
    <t>Dibuja itinerarios sencillos según las instrucciones dadas</t>
  </si>
  <si>
    <t>Una mujer quiere plantar un árbol en el punto que indican las instrucciones. Ayúdala a llegar.
(Fondo tierra)
(3 pasos)</t>
  </si>
  <si>
    <t>Pathway</t>
  </si>
  <si>
    <t>&lt;p&gt;Recorre la cuadrícula de acuerdo a las instrucciones.&lt;/p&gt;</t>
  </si>
  <si>
    <t>{"id":"M1-G-7a-I-1","stimulus":"&lt;p&gt;Una mujer quiere plantar un árbol en el punto que indican las instrucciones. Ayúdala a llegar.&lt;/p&gt;","feedback":"&lt;p&gt;Recorre la cuadrícula de acuerdo a las instrucciones.&lt;/p&gt;","hint":"&lt;p&gt;Recorre la cuadrícula de acuerdo a las instrucciones.&lt;/p&gt;","algorithm":{"name":"pathway","params":{"directions":3,"icon":"https://lemonade-assets.oneclick.es/pathway/farmer.png","background":"https://lemonade-assets.oneclick.es/pathway/bck2.png","mode":"auto"}}}</t>
  </si>
  <si>
    <t>Un pirata ha encontrado estas instrucciones para desenterrar un tesoro escondido. Ayúdale a llegar hasta él.
(Fondo arena)
(3 pasos)</t>
  </si>
  <si>
    <t>{"id":"M1-G-7a-I-2","stimulus":"&lt;p&gt;Un pirata ha encontrado estas instrucciones para desenterrar un tesoro escondido. Ayúdale a llegar hasta él.&lt;/p&gt;","feedback":"&lt;p&gt;Recorre la cuadrícula de acuerdo a las instrucciones.&lt;/p&gt;","hint":"&lt;p&gt;Recorre la cuadrícula de acuerdo a las instrucciones.&lt;/p&gt;","algorithm":{"name":"pathway","params":{"directions":3,"icon":"https://lemonade-assets.oneclick.es/pathway/pirate.png","background":"https://lemonade-assets.oneclick.es/pathway/bck1.png","mode":"auto"}}}</t>
  </si>
  <si>
    <t>Le han dado a este obrero las instrucciones de dónde hay una avería. Ayúdale a encontrar la baldosa encima de la tubería rota.
(Fondo cemento)
(3 pasos)</t>
  </si>
  <si>
    <t>{"id":"M1-G-7a-I-3","stimulus":"&lt;p&gt;Le han dado a este obrero las instrucciones de dónde hay una avería. Ayúdale a encontrar la baldosa encima de la tubería rota.&lt;/p&gt;","feedback":"&lt;p&gt;Recorre la cuadrícula de acuerdo a las instrucciones.&lt;/p&gt;","hint":"&lt;p&gt;Recorre la cuadrícula de acuerdo a las instrucciones.&lt;/p&gt;","algorithm":{"name":"pathway","params":{"directions":3,"icon":"https://lemonade-assets.oneclick.es/pathway/worker.png","background":"https://lemonade-assets.oneclick.es/pathway/bck3.png","mode":"auto"}}}</t>
  </si>
  <si>
    <t>M1-G-8a</t>
  </si>
  <si>
    <t>Identifica líneas rectas y curvas</t>
  </si>
  <si>
    <t>&lt;p&gt;Arrastra el nombre de las siguientes líneas debajo de cada imagen.&lt;/p&gt;</t>
  </si>
  <si>
    <t>$$TBL=2x2,noborder
0,0=$$IMG=M1-G-8a-1, M1-G-8a-5 
0,1=$$IMG=M1-G-8a-2, M1-G-8a-4 
1,0=Línea {{A1}}
1,1=Línea {{A2}}</t>
  </si>
  <si>
    <t>A1= recta#
A2= curva#</t>
  </si>
  <si>
    <t>$$IMG=M1-G-8a-3</t>
  </si>
  <si>
    <t>{"id":"M1-G-8a-I-1","stimulus":"&lt;p&gt;Arrastra el nombre de las siguientes líneas debajo de cada imagen.&lt;/p&gt;","template":"&lt;table style=\"width: 100%;\"&gt;&lt;tbody&gt;&lt;tr&gt;&lt;td style=\"width: 50.0%; text-align: center; border: none;\"&gt;&lt;div style=\"display:flex; justify-content:center;\"&gt;&lt;img src=\"https://blueberry-assets.oneclick.es/M1_G_8a_1.svg\" width=\"300\"&gt;&lt;/img&gt;&lt;/div&gt;&lt;/td&gt;&lt;td style=\"width: 50.0%; text-align: center; border: none;\"&gt;&lt;div style=\"display:flex; justify-content:center;\"&gt;&lt;img src=\"https://blueberry-assets.oneclick.es/M1_G_8a_2.svg\" width=\"300\"&gt;&lt;/img&gt;&lt;/div&gt;&lt;/td&gt;&lt;/tr&gt;&lt;tr&gt;&lt;td style=\"width: 50.0%; text-align: center; border: none;\"&gt;{{response}}&lt;/td&gt;&lt;td style=\"width: 50.0%; text-align: center; border: none;\"&gt;{{response}}&lt;/td&gt;&lt;/tr&gt;&lt;/tbody&gt;&lt;/table&gt;","hint":"&lt;div style=\"display:flex; justify-content:center;\"&gt;&lt;img src=\"https://blueberry-assets.oneclick.es/M1_G_8a_3.svg\" width=\"300\"&gt;&lt;/img&gt;&lt;/div&gt;","feedback":"&lt;div style=\"display:flex; justify-content:center;\"&gt;&lt;img src=\"https://blueberry-assets.oneclick.es/M1_G_8a_3.svg\" width=\"300\"&gt;&lt;/img&gt;&lt;/div&gt;","seed":{"parameters":[],"calculated":[{"name":"A1","label":"Línea recta","function":""},{"name":"A2","label":"Línea curva","function":""}],"uniques":true},"algorithm":{"name":"calculateOperation","template":"Cloze with drag &amp; drop","params":{"keyboard":"NUMERICAL"}}}</t>
  </si>
  <si>
    <t>&lt;p&gt;Arrastra el nombre de las siguientes líneas.&lt;/p&gt;</t>
  </si>
  <si>
    <t>$$TBL=2x2,noborder
0,0=$$IMG=M1-G-8a-2, M1-G-8a-4 
0,1=$$IMG=M1-G-8a-1, M1-G-8a-5 
1,0=Línea {{A1}}
1,1=Línea {{A2}}</t>
  </si>
  <si>
    <t>A1= curva#
A2= recta#</t>
  </si>
  <si>
    <t>{"id":"M1-G-8a-I-2","stimulus":"&lt;p&gt;Arrastra el nombre de las siguientes líneas debajo de cada imagen.&lt;/p&gt;","template":"&lt;table style=\"width: 100%;\"&gt;&lt;tbody&gt;&lt;tr&gt;&lt;td style=\"width: 50.0%; text-align: center; border: none;\"&gt;&lt;div style=\"display:flex; justify-content:center;\"&gt;&lt;img src=\"https://blueberry-assets.oneclick.es/M1_G_8a_2.svg\" width=\"300\"&gt;&lt;/img&gt;&lt;/div&gt;&lt;/td&gt;&lt;td style=\"width: 50.0%; text-align: center; border: none;\"&gt;&lt;div style=\"display:flex; justify-content:center;\"&gt;&lt;img src=\"https://blueberry-assets.oneclick.es/M1_G_8a_1.svg\" width=\"300\"&gt;&lt;/img&gt;&lt;/div&gt;&lt;/td&gt;&lt;/tr&gt;&lt;tr&gt;&lt;td style=\"width: 50.0%; text-align: center; border: none;\"&gt;{{response}}&lt;/td&gt;&lt;td style=\"width: 50.0%; text-align: center; border: none;\"&gt;{{response}}&lt;/td&gt;&lt;/tr&gt;&lt;/tbody&gt;&lt;/table&gt;","hint":"&lt;div style=\"display:flex; justify-content:center;\"&gt;&lt;img src=\"https://blueberry-assets.oneclick.es/M1_G_8a_3.svg\" width=\"300\"&gt;&lt;/img&gt;&lt;/div&gt;","feedback":"&lt;div style=\"display:flex; justify-content:center;\"&gt;&lt;img src=\"https://blueberry-assets.oneclick.es/M1_G_8a_3.svg\" width=\"300\"&gt;&lt;/img&gt;&lt;/div&gt;","seed":{"parameters":[],"calculated":[{"name":"A1","label":"Línea curva","function":""},{"name":"A2","label":"Línea recta","function":""}],"uniques":true},"algorithm":{"name":"calculateOperation","template":"Cloze with drag &amp; drop","params":{"keyboard":"NUMERICAL"}}}</t>
  </si>
  <si>
    <t>&lt;p&gt;Observa la figura y elige el tipo de línea con la que se ha dibujado.&lt;/p&gt;
$$IMG={{Q1}}</t>
  </si>
  <si>
    <t>&lt;p&gt;La línea es {{A1}}.&lt;/p&gt;</t>
  </si>
  <si>
    <t>Q1= M1-G-8a-4, M1-G-8a-2</t>
  </si>
  <si>
    <t>group1=
A1=curva#*
A2=recta#</t>
  </si>
  <si>
    <t>{"id":"M1-G-8a-E-1","stimulus":"&lt;p&gt;Observa la figura y elige el tipo de línea con la que se ha dibujado.&lt;/p&gt;&lt;div style=\"display:flex; justify-content:center;\"&gt;&lt;img src=\"https://blueberry-assets.oneclick.es/M1_G_8a_4.svg\" width=\"300\"&gt;&lt;/img&gt;&lt;/div&gt;","template":"&lt;p&gt;La línea es {{response}}.&lt;/p&gt;","hint":"&lt;div style=\"display:flex; justify-content:center;\"&gt;&lt;img src=\"https://blueberry-assets.oneclick.es/M1_G_8a_3.svg\" width=\"300\"&gt;&lt;/img&gt;&lt;/div&gt;","feedback":"&lt;div style=\"display:flex; justify-content:center;\"&gt;&lt;img src=\"https://blueberry-assets.oneclick.es/M1_G_8a_3.svg\" width=\"300\"&gt;&lt;/img&gt;&lt;/div&gt;","seed":{"parameters":[],"calculated":[{"name":"A1","label":"curva","function":"","group":1},{"name":"A2","label":"recta","function":"","incorrect":true,"group":1}],"uniques":true},"algorithm":{"name":"groupResponses","template":"Cloze with drop down"}}</t>
  </si>
  <si>
    <t>Q1= M1-G-8a-1, M1-G-8a-5</t>
  </si>
  <si>
    <t>group1=
A1=recta#*
A2=curva#</t>
  </si>
  <si>
    <t>{"id":"M1-G-8a-E-2","stimulus":"&lt;p&gt;Observa la figura y elige el tipo de línea con la que se ha dibujado.&lt;/p&gt;&lt;div style=\"display:flex; justify-content:center;\"&gt;&lt;img src=\"https://blueberry-assets.oneclick.es/M1_G_8a_5.svg\" width=\"300\"&gt;&lt;/img&gt;&lt;/div&gt;","template":"&lt;p&gt;La línea es {{response}}.&lt;/p&gt;","hint":"&lt;div style=\"display:flex; justify-content:center;\"&gt;&lt;img src=\"https://blueberry-assets.oneclick.es/M1_G_8a_3.svg\" width=\"300\"&gt;&lt;/img&gt;&lt;/div&gt;","feedback":"&lt;div style=\"display:flex; justify-content:center;\"&gt;&lt;img src=\"https://blueberry-assets.oneclick.es/M1_G_8a_3.svg\" width=\"300\"&gt;&lt;/img&gt;&lt;/div&gt;","seed":{"parameters":[],"calculated":[{"name":"A1","label":"recta","function":"","group":1},{"name":"A2","label":"curva","function":"","incorrect":true,"group":1}],"uniques":true},"algorithm":{"name":"groupResponses","template":"Cloze with drop down"}}</t>
  </si>
  <si>
    <t>M1-G-9a</t>
  </si>
  <si>
    <t>Identifica líneas abiertas y cerradas</t>
  </si>
  <si>
    <r>
      <rPr>
        <rFont val="Calibri"/>
        <sz val="12.0"/>
      </rPr>
      <t xml:space="preserve">Haz clic en las figuras formadas por curvas abiertas.
Imagen 1*
</t>
    </r>
    <r>
      <rPr>
        <rFont val="Calibri"/>
        <color rgb="FF1155CC"/>
        <sz val="12.0"/>
        <u/>
      </rPr>
      <t>https://drive.google.com/file/d/1Yzm3y-VEYgB0C7lkdtUFRrudChqhACsv/view?usp=sharing</t>
    </r>
    <r>
      <rPr>
        <rFont val="Calibri"/>
        <sz val="12.0"/>
      </rPr>
      <t xml:space="preserve">
Imagen 2*
https://drive.google.com/file/d/1AlVbowysxYRFTEtVR8ChHfRx8x1zUcKN/view?usp=sharing
Imagen 3*
</t>
    </r>
    <r>
      <rPr>
        <rFont val="Calibri"/>
        <color rgb="FF1155CC"/>
        <sz val="12.0"/>
        <u/>
      </rPr>
      <t>https://drive.google.com/file/d/1-n96HK15RJiJhuynCODm4yc8uqxQmZzi/view?usp=sharing</t>
    </r>
    <r>
      <rPr>
        <rFont val="Calibri"/>
        <sz val="12.0"/>
      </rPr>
      <t xml:space="preserve">
Imagen 4
https://drive.google.com/file/d/1uE0GYmAXLrT9kb0mzDHUUnQKEdC39exU/view?usp=sharing
Imagen 5
https://drive.google.com/file/d/1owFKE0QChsbASg-3mu-D9iFzp6jW6hk7/view?usp=sharing
Imagen 6
</t>
    </r>
    <r>
      <rPr>
        <rFont val="Calibri"/>
        <color rgb="FF1155CC"/>
        <sz val="12.0"/>
        <u/>
      </rPr>
      <t xml:space="preserve">https://drive.google.com/file/d/1SpfoJW64B-MOgjSFxxIi8KOdWlWhCbNy/view?usp=sharing
</t>
    </r>
    <r>
      <rPr>
        <rFont val="Calibri"/>
        <sz val="12.0"/>
      </rPr>
      <t xml:space="preserve">
(Se ven 3, 1 correcto)</t>
    </r>
  </si>
  <si>
    <t>Tabla 2:2:
Fila 1: M1-G-9a-3 | M1-G-9a-7
Fila 2: Curva abierta | Curva cerrada</t>
  </si>
  <si>
    <t>{"id":"M1-G-9a-I-1","stimulus":"&lt;p&gt;Haz clic en la figura formada por curvas abiertas.&lt;/p&gt;","hint":"&lt;table style=\"width: 100%;\"&gt;&lt;tbody&gt;&lt;tr&gt;&lt;td style=\"width: 50%; text-align: center; border: none;\"&gt;&lt;div style=\"display:flex; justify-content:center;\"&gt;&lt;img src=\"https://blueberry-assets.oneclick.es/M1_G_9a_3.svg\" width=\"200\"&gt;&lt;/img&gt;&lt;/div&gt;&lt;/td&gt;&lt;td style=\"width: 50%; text-align: center; border: none;\"&gt;&lt;div style=\"display:flex; justify-content:center;\"&gt;&lt;img src=\"https://blueberry-assets.oneclick.es/M1_G_9a_7.svg\" width=\"200\"&gt;&lt;/img&gt;&lt;/div&gt;&lt;/td&gt;&lt;/tr&gt;&lt;tr&gt;&lt;td style=\"width: 50%; text-align: center; border: none;\"&gt;Curva abierta&lt;/td&gt;&lt;td style=\"width: 50%; text-align: center; border: none;\"&gt;Curva cerrada&lt;/td&gt;&lt;/tr&gt;&lt;/tbody&gt;&lt;/table&gt;","feedback":"&lt;table style=\"width: 100%;\"&gt;&lt;tbody&gt;&lt;tr&gt;&lt;td style=\"width: 50%; text-align: center; border: none;\"&gt;&lt;div style=\"display:flex; justify-content:center;\"&gt;&lt;img src=\"https://blueberry-assets.oneclick.es/M1_G_9a_3.svg\" width=\"200\"&gt;&lt;/img&gt;&lt;/div&gt;&lt;/td&gt;&lt;td style=\"width: 50%; text-align: center; border: none;\"&gt;&lt;div style=\"display:flex; justify-content:center;\"&gt;&lt;img src=\"https://blueberry-assets.oneclick.es/M1_G_9a_7.svg\" width=\"200\"&gt;&lt;/img&gt;&lt;/div&gt;&lt;/td&gt;&lt;/tr&gt;&lt;tr&gt;&lt;td style=\"width: 50%; text-align: center; border: none;\"&gt;Curva abierta&lt;/td&gt;&lt;td style=\"width: 50%; text-align: center; border: none;\"&gt;Curva cerrada&lt;/td&gt;&lt;/tr&gt;&lt;/tbody&gt;&lt;/table&gt;","seed":{"parameters":[],"calculated":[{"name":"A1","label":"&lt;div style=\"display:flex; justify-content:center;\"&gt;&lt;img src=\"https://blueberry-assets.oneclick.es/M1_G_9a_3.svg\" width=\"300\"&gt;&lt;/img&gt;&lt;/div&gt;"},{"name":"A2","label":"&lt;div style=\"display:flex; justify-content:center;\"&gt;&lt;img src=\"https://blueberry-assets.oneclick.es/M1_G_9a_4.svg\" width=\"300\"&gt;&lt;/img&gt;&lt;/div&gt;"},{"name":"A3","label":"&lt;div style=\"display:flex; justify-content:center;\"&gt;&lt;img src=\"https://blueberry-assets.oneclick.es/M1_G_9a_5.svg\" width=\"300\"&gt;&lt;/img&gt;&lt;/div&gt;"},{"name":"A4","label":"&lt;div style=\"display:flex; justify-content:center;\"&gt;&lt;img src=\"https://blueberry-assets.oneclick.es/M1_G_9a_6.svg\" width=\"300\"&gt;&lt;/img&gt;&lt;/div&gt;","incorrect":true},{"name":"A5","label":"&lt;div style=\"display:flex; justify-content:center;\"&gt;&lt;img src=\"https://blueberry-assets.oneclick.es/M1_G_9a_7.svg\" width=\"300\"&gt;&lt;/img&gt;&lt;/div&gt;","incorrect":true},{"name":"A6","label":"&lt;div style=\"display:flex; justify-content:center;\"&gt;&lt;img src=\"https://blueberry-assets.oneclick.es/M1_G_9a_8.svg\" width=\"300\"&gt;&lt;/img&gt;&lt;/div&gt;","incorrect":true}],"uniques":true},"algorithm":{"name":"trueFalse","template":"Multiple choice – standard","params":{"countCorrect":1,"countIncorrect":2,"showCheckIcon":false,"columns":3}}}</t>
  </si>
  <si>
    <r>
      <rPr>
        <rFont val="Calibri"/>
        <sz val="12.0"/>
      </rPr>
      <t xml:space="preserve">Haz clic en las figuras formadas por curvas cerradas.
Imagen 1
https://drive.google.com/file/d/1Yzm3y-VEYgB0C7lkdtUFRrudChqhACsv/view?usp=sharing
Imagen 2
</t>
    </r>
    <r>
      <rPr>
        <rFont val="Calibri"/>
        <color rgb="FF1155CC"/>
        <sz val="12.0"/>
        <u/>
      </rPr>
      <t>https://drive.google.com/file/d/1AlVbowysxYRFTEtVR8ChHfRx8x1zUcKN/view?usp=sharing</t>
    </r>
    <r>
      <rPr>
        <rFont val="Calibri"/>
        <sz val="12.0"/>
      </rPr>
      <t xml:space="preserve">
Imagen 3
https://drive.google.com/file/d/1-n96HK15RJiJhuynCODm4yc8uqxQmZzi/view?usp=sharing
Imagen 4*
https://drive.google.com/file/d/1uE0GYmAXLrT9kb0mzDHUUnQKEdC39exU/view?usp=sharing
Imagen 5*
https://drive.google.com/file/d/1owFKE0QChsbASg-3mu-D9iFzp6jW6hk7/view?usp=sharing
Imagen 6*
</t>
    </r>
    <r>
      <rPr>
        <rFont val="Calibri"/>
        <color rgb="FF1155CC"/>
        <sz val="12.0"/>
        <u/>
      </rPr>
      <t xml:space="preserve">https://drive.google.com/file/d/1SpfoJW64B-MOgjSFxxIi8KOdWlWhCbNy/view?usp=sharing
</t>
    </r>
    <r>
      <rPr>
        <rFont val="Calibri"/>
        <sz val="12.0"/>
      </rPr>
      <t xml:space="preserve">
(Se ven 3: 1 correcto)</t>
    </r>
  </si>
  <si>
    <t>{"id":"M1-G-9a-I-2","stimulus":"&lt;p&gt;Haz clic en la figura formada por curvas cerradas.&lt;/p&gt;","hint":"&lt;table style=\"width: 100%;\"&gt;&lt;tbody&gt;&lt;tr&gt;&lt;td style=\"width: 50%; text-align: center; border: none;\"&gt;&lt;div style=\"display:flex; justify-content:center;\"&gt;&lt;img src=\"https://blueberry-assets.oneclick.es/M1_G_9a_3.svg\" width=\"200\"&gt;&lt;/img&gt;&lt;/div&gt;&lt;/td&gt;&lt;td style=\"width: 50%; text-align: center; border: none;\"&gt;&lt;div style=\"display:flex; justify-content:center;\"&gt;&lt;img src=\"https://blueberry-assets.oneclick.es/M1_G_9a_7.svg\" width=\"200\"&gt;&lt;/img&gt;&lt;/div&gt;&lt;/td&gt;&lt;/tr&gt;&lt;tr&gt;&lt;td style=\"width: 50%; text-align: center; border: none;\"&gt;Curva abierta&lt;/td&gt;&lt;td style=\"width: 50%; text-align: center; border: none;\"&gt;Curva cerrada&lt;/td&gt;&lt;/tr&gt;&lt;/tbody&gt;&lt;/table&gt;","feedback":"&lt;table style=\"width: 100%;\"&gt;&lt;tbody&gt;&lt;tr&gt;&lt;td style=\"width: 50%; text-align: center; border: none;\"&gt;&lt;div style=\"display:flex; justify-content:center;\"&gt;&lt;img src=\"https://blueberry-assets.oneclick.es/M1_G_9a_3.svg\" width=\"200\"&gt;&lt;/img&gt;&lt;/div&gt;&lt;/td&gt;&lt;td style=\"width: 50%; text-align: center; border: none;\"&gt;&lt;div style=\"display:flex; justify-content:center;\"&gt;&lt;img src=\"https://blueberry-assets.oneclick.es/M1_G_9a_7.svg\" width=\"200\"&gt;&lt;/img&gt;&lt;/div&gt;&lt;/td&gt;&lt;/tr&gt;&lt;tr&gt;&lt;td style=\"width: 50%; text-align: center; border: none;\"&gt;Curva abierta&lt;/td&gt;&lt;td style=\"width: 50%; text-align: center; border: none;\"&gt;Curva cerrada&lt;/td&gt;&lt;/tr&gt;&lt;/tbody&gt;&lt;/table&gt;","seed":{"parameters":[],"calculated":[{"name":"A1","label":"&lt;div style=\"display:flex; justify-content:center;\"&gt;&lt;img src=\"https://blueberry-assets.oneclick.es/M1_G_9a_3.svg\" width=\"300\"&gt;&lt;/img&gt;&lt;/div&gt;","incorrect":true},{"name":"A2","label":"&lt;div style=\"display:flex; justify-content:center;\"&gt;&lt;img src=\"https://blueberry-assets.oneclick.es/M1_G_9a_4.svg\" width=\"300\"&gt;&lt;/img&gt;&lt;/div&gt;","incorrect":true},{"name":"A3","label":"&lt;div style=\"display:flex; justify-content:center;\"&gt;&lt;img src=\"https://blueberry-assets.oneclick.es/M1_G_9a_5.svg\" width=\"300\"&gt;&lt;/img&gt;&lt;/div&gt;","incorrect":true},{"name":"A4","label":"&lt;div style=\"display:flex; justify-content:center;\"&gt;&lt;img src=\"https://blueberry-assets.oneclick.es/M1_G_9a_6.svg\" width=\"300\"&gt;&lt;/img&gt;&lt;/div&gt;"},{"name":"A5","label":"&lt;div style=\"display:flex; justify-content:center;\"&gt;&lt;img src=\"https://blueberry-assets.oneclick.es/M1_G_9a_7.svg\" width=\"300\"&gt;&lt;/img&gt;&lt;/div&gt;"},{"name":"A6","label":"&lt;div style=\"display:flex; justify-content:center;\"&gt;&lt;img src=\"https://blueberry-assets.oneclick.es/M1_G_9a_8.svg\" width=\"300\"&gt;&lt;/img&gt;&lt;/div&gt;"}],"uniques":true},"algorithm":{"name":"trueFalse","template":"Multiple choice – standard","params":{"countCorrect":1,"countIncorrect":2,"showCheckIcon":false,"columns":3}}}</t>
  </si>
  <si>
    <t>Observa la imagen y completa la oración.
IMAGEN M1-G-9a-1</t>
  </si>
  <si>
    <t>Es una curva {{A1}}* | {{A2}}.</t>
  </si>
  <si>
    <t>A1="abierta"
A2="cerrada"</t>
  </si>
  <si>
    <t>{
    "id": "M1-G-9a-E-1",
    "stimulus": "&lt;p&gt;Observa la imagen y completa la oración.&lt;/p&gt;&lt;div style=\"display:flex; justify-content:center;\"&gt;&lt;img src=\"https://blueberry-assets.oneclick.es/M1_G_9a_1.svg\" width=\"250\"&gt;&lt;/img&gt;&lt;/div&gt;",
    "template": "&lt;p&gt;Es una curva {{response}}.&lt;/p&gt;",
    "hint": "&lt;table style=\"width: 100%;\"&gt;&lt;tbody&gt;&lt;tr&gt;&lt;td style=\"width: 50%; text-align: center; border: none;\"&gt;&lt;div style=\"display:flex; justify-content:center;\"&gt;&lt;img src=\"https://blueberry-assets.oneclick.es/M1_G_9a_3.svg\" width=\"200\"&gt;&lt;/img&gt;&lt;/div&gt;&lt;/td&gt;&lt;td style=\"width: 50%; text-align: center; border: none;\"&gt;&lt;div style=\"display:flex; justify-content:center;\"&gt;&lt;img src=\"https://blueberry-assets.oneclick.es/M1_G_9a_7.svg\" width=\"200\"&gt;&lt;/img&gt;&lt;/div&gt;&lt;/td&gt;&lt;/tr&gt;&lt;tr&gt;&lt;td style=\"width: 50%; text-align: center; border: none;\"&gt;Curva abierta&lt;/td&gt;&lt;td style=\"width: 50%; text-align: center; border: none;\"&gt;Curva cerrada&lt;/td&gt;&lt;/tr&gt;&lt;/tbody&gt;&lt;/table&gt;",
    "feedback": "&lt;table style=\"width: 100%;\"&gt;&lt;tbody&gt;&lt;tr&gt;&lt;td style=\"width: 50%; text-align: center; border: none;\"&gt;&lt;div style=\"display:flex; justify-content:center;\"&gt;&lt;img src=\"https://blueberry-assets.oneclick.es/M1_G_9a_3.svg\" width=\"200\"&gt;&lt;/img&gt;&lt;/div&gt;&lt;/td&gt;&lt;td style=\"width: 50%; text-align: center; border: none;\"&gt;&lt;div style=\"display:flex; justify-content:center;\"&gt;&lt;img src=\"https://blueberry-assets.oneclick.es/M1_G_9a_7.svg\" width=\"200\"&gt;&lt;/img&gt;&lt;/div&gt;&lt;/td&gt;&lt;/tr&gt;&lt;tr&gt;&lt;td style=\"width: 50%; text-align: center; border: none;\"&gt;Curva abierta&lt;/td&gt;&lt;td style=\"width: 50%; text-align: center; border: none;\"&gt;Curva cerrada&lt;/td&gt;&lt;/tr&gt;&lt;/tbody&gt;&lt;/table&gt;",
    "seed": {
        "parameters": [],
        "calculated": [
            {
                "name": "A1",
                "label": "abierta"
            },
            {
                "name": "A2",
                "label": "cerrada",
                "incorrect": true
            }
        ],
        "uniques": true
    },
    "algorithm": {
        "name": "groupResponses",
        "template": "Cloze with drop down"
    }
}</t>
  </si>
  <si>
    <t>Observa la imagen y completa la oración.
IMAGEN M1-G-9a-2</t>
  </si>
  <si>
    <t>Es una curva {{A1}} | {{A2}}*.</t>
  </si>
  <si>
    <t>{"id":"M1-G-9a-E-2","stimulus":"&lt;p&gt;Observa la imagen y completa la oración.&lt;/p&gt;&lt;div style=\"display:flex; justify-content:center;\"&gt;&lt;img src=\"https://blueberry-assets.oneclick.es/M1_G_9a_2.svg\" width=\"250\"&gt;&lt;/img&gt;&lt;/div&gt;","template":"&lt;p&gt;Es una curva {{response}}.&lt;/p&gt;","hint":"&lt;table style=\"width: 100%;\"&gt;&lt;tbody&gt;&lt;tr&gt;&lt;td style=\"width: 50%; text-align: center; border: none;\"&gt;&lt;div style=\"display:flex; justify-content:center;\"&gt;&lt;img src=\"https://blueberry-assets.oneclick.es/M1_G_9a_3.svg\" width=\"200\"&gt;&lt;/img&gt;&lt;/div&gt;&lt;/td&gt;&lt;td style=\"width: 50%; text-align: center; border: none;\"&gt;&lt;div style=\"display:flex; justify-content:center;\"&gt;&lt;img src=\"https://blueberry-assets.oneclick.es/M1_G_9a_7.svg\" width=\"200\"&gt;&lt;/img&gt;&lt;/div&gt;&lt;/td&gt;&lt;/tr&gt;&lt;tr&gt;&lt;td style=\"width: 50%; text-align: center; border: none;\"&gt;Curva abierta&lt;/td&gt;&lt;td style=\"width: 50%; text-align: center; border: none;\"&gt;Curva cerrada&lt;/td&gt;&lt;/tr&gt;&lt;/tbody&gt;&lt;/table&gt;","feedback":"&lt;table style=\"width: 100%;\"&gt;&lt;tbody&gt;&lt;tr&gt;&lt;td style=\"width: 50%; text-align: center; border: none;\"&gt;&lt;div style=\"display:flex; justify-content:center;\"&gt;&lt;img src=\"https://blueberry-assets.oneclick.es/M1_G_9a_3.svg\" width=\"200\"&gt;&lt;/img&gt;&lt;/div&gt;&lt;/td&gt;&lt;td style=\"width: 50%; text-align: center; border: none;\"&gt;&lt;div style=\"display:flex; justify-content:center;\"&gt;&lt;img src=\"https://blueberry-assets.oneclick.es/M1_G_9a_7.svg\" width=\"200\"&gt;&lt;/img&gt;&lt;/div&gt;&lt;/td&gt;&lt;/tr&gt;&lt;tr&gt;&lt;td style=\"width: 50%; text-align: center; border: none;\"&gt;Curva abierta&lt;/td&gt;&lt;td style=\"width: 50%; text-align: center; border: none;\"&gt;Curva cerrada&lt;/td&gt;&lt;/tr&gt;&lt;/tbody&gt;&lt;/table&gt;","seed":{"parameters":[],"calculated":[{"name":"A1","label":"abierta","incorrect":true},{"name":"A2","label":"cerrada"}],"uniques":true},"algorithm":{"name":"groupResponses","template":"Cloze with drop down"}}</t>
  </si>
  <si>
    <t>M1-G-10a</t>
  </si>
  <si>
    <t>Identifica líneas poligonales abiertas y cerradas</t>
  </si>
  <si>
    <t>&lt;p&gt;Selecciona los dibujos formados por líneas poligonales abiertas.&lt;/p&gt;</t>
  </si>
  <si>
    <t>Single Choice
*: columns=3
*: showCheckIcon=false</t>
  </si>
  <si>
    <t>A1=$$IMG=M1-G-10a-1*
A2=$$IMG=M1-G-10a-2*
A3=$$IMG=M1-G-10a-3*
A4=$$IMG=M1-G-10a-4
A5=$$IMG=M1-G-10a-5
A6=$$IMG=M1-G-10a-6</t>
  </si>
  <si>
    <t>$$IMG=M1-G-10a-7</t>
  </si>
  <si>
    <t>{"id":"M1-G-10a-I-1","stimulus":"&lt;p&gt;Selecciona los dibujos formados por líneas poligonales abiertas.&lt;/p&gt;","hint":"&lt;div style=\"display:flex; justify-content:center;\"&gt;&lt;img src=\"https://blueberry-assets.oneclick.es/M1_G_10a_7.svg\" width=\"500\"&gt;&lt;/img&gt;&lt;/div&gt;","feedback":"&lt;div style=\"display:flex; justify-content:center;\"&gt;&lt;img src=\"https://blueberry-assets.oneclick.es/M1_G_10a_7.svg\" width=\"500\"&gt;&lt;/img&gt;&lt;/div&gt;","seed":{"parameters":[],"calculated":[{"name":"A1","label":"{{function}}","function":"&lt;div style=\"display:flex; justify-content:center;\"&gt;&lt;img src=\"https://blueberry-assets.oneclick.es/M1_G_10a_1.svg\" width=\"300\"&gt;&lt;/img&gt;&lt;/div&gt;"},{"name":"A2","label":"{{function}}","function":"&lt;div style=\"display:flex; justify-content:center;\"&gt;&lt;img src=\"https://blueberry-assets.oneclick.es/M1_G_10a_2.svg\" width=\"300\"&gt;&lt;/img&gt;&lt;/div&gt;"},{"name":"A3","label":"{{function}}","function":"&lt;div style=\"display:flex; justify-content:center;\"&gt;&lt;img src=\"https://blueberry-assets.oneclick.es/M1_G_10a_3.svg\" width=\"300\"&gt;&lt;/img&gt;&lt;/div&gt;"},{"name":"A4","label":"{{function}}","function":"&lt;div style=\"display:flex; justify-content:center;\"&gt;&lt;img src=\"https://blueberry-assets.oneclick.es/M1_G_10a_4.svg\" width=\"300\"&gt;&lt;/img&gt;&lt;/div&gt;","incorrect":true},{"name":"A5","label":"{{function}}","function":"&lt;div style=\"display:flex; justify-content:center;\"&gt;&lt;img src=\"https://blueberry-assets.oneclick.es/M1_G_10a_5.svg\" width=\"300\"&gt;&lt;/img&gt;&lt;/div&gt;","incorrect":true},{"name":"A6","label":"{{function}}","function":"&lt;div style=\"display:flex; justify-content:center;\"&gt;&lt;img src=\"https://blueberry-assets.oneclick.es/M1_G_10a_6.svg\" width=\"300\"&gt;&lt;/img&gt;&lt;/div&gt;","incorrect":true}],"uniques":true},"algorithm":{"name":"trueFalse","template":"Multiple choice – standard","params":{"countCorrect":1,"countIncorrect":2,"showCheckIcon":false,"columns":3}}}</t>
  </si>
  <si>
    <t>&lt;p&gt;Señala los dibujos formados por líneas poligonales cerradas.&lt;/p&gt;</t>
  </si>
  <si>
    <t>A1=$$IMG=M1-G-10a-1
A2=$$IMG=M1-G-10a-2
A3=$$IMG=M1-G-10a-3
A4=$$IMG=M1-G-10a-4*
A5=$$IMG=M1-G-10a-5*
A6=$$IMG=M1-G-10a-6*</t>
  </si>
  <si>
    <t>{"id":"M1-G-10a-I-2","stimulus":"&lt;p&gt;Selecciona los dibujos formados por líneas poligonales cerradas.&lt;/p&gt;","hint":"&lt;div style=\"display:flex; justify-content:center;\"&gt;&lt;img src=\"https://blueberry-assets.oneclick.es/M1_G_10a_7.svg\" width=\"500\"&gt;&lt;/img&gt;&lt;/div&gt;","feedback":"&lt;div style=\"display:flex; justify-content:center;\"&gt;&lt;img src=\"https://blueberry-assets.oneclick.es/M1_G_10a_7.svg\" width=\"500\"&gt;&lt;/img&gt;&lt;/div&gt;","seed":{"parameters":[],"calculated":[{"name":"A1","label":"{{function}}","function":"&lt;div style=\"display:flex; justify-content:center;\"&gt;&lt;img src=\"https://blueberry-assets.oneclick.es/M1_G_10a_1.svg\" width=\"300\"&gt;&lt;/img&gt;&lt;/div&gt;","incorrect":true},{"name":"A2","label":"{{function}}","function":"&lt;div style=\"display:flex; justify-content:center;\"&gt;&lt;img src=\"https://blueberry-assets.oneclick.es/M1_G_10a_2.svg\" width=\"300\"&gt;&lt;/img&gt;&lt;/div&gt;","incorrect":true},{"name":"A3","label":"{{function}}","function":"&lt;div style=\"display:flex; justify-content:center;\"&gt;&lt;img src=\"https://blueberry-assets.oneclick.es/M1_G_10a_3.svg\" width=\"300\"&gt;&lt;/img&gt;&lt;/div&gt;","incorrect":true},{"name":"A4","label":"{{function}}","function":"&lt;div style=\"display:flex; justify-content:center;\"&gt;&lt;img src=\"https://blueberry-assets.oneclick.es/M1_G_10a_4.svg\" width=\"300\"&gt;&lt;/img&gt;&lt;/div&gt;"},{"name":"A5","label":"{{function}}","function":"&lt;div style=\"display:flex; justify-content:center;\"&gt;&lt;img src=\"https://blueberry-assets.oneclick.es/M1_G_10a_5.svg\" width=\"300\"&gt;&lt;/img&gt;&lt;/div&gt;"},{"name":"A6","label":"{{function}}","function":"&lt;div style=\"display:flex; justify-content:center;\"&gt;&lt;img src=\"https://blueberry-assets.oneclick.es/M1_G_10a_6.svg\" width=\"300\"&gt;&lt;/img&gt;&lt;/div&gt;"}],"uniques":true},"algorithm":{"name":"trueFalse","template":"Multiple choice – standard","params":{"countCorrect":1,"countIncorrect":2,"showCheckIcon":false,"columns":3}}}</t>
  </si>
  <si>
    <t>&lt;p&gt;Observa la imagen y completa la oración.&lt;/p&gt;
$$IMG=M1-G-10a-3</t>
  </si>
  <si>
    <t>&lt;p&gt;Es una línea poligonal {{A1}}.&lt;/p&gt;</t>
  </si>
  <si>
    <t>group1=
A1=abierta#*
A2=cerrada#</t>
  </si>
  <si>
    <t>{"id":"M1-G-10a-E-1","stimulus":"&lt;p&gt;Observa la imagen y completa la oración.&lt;/p&gt;&lt;div style=\"display:flex; justify-content:center;\"&gt;&lt;img src=\"https://blueberry-assets.oneclick.es/M1_G_10a_3.svg\" width=\"300\"&gt;&lt;/img&gt;&lt;/div&gt;","template":"&lt;p&gt;Es una línea poligonal {{response}}.&lt;/p&gt;","hint":"&lt;div style=\"display:flex; justify-content:center;\"&gt;&lt;img src=\"https://blueberry-assets.oneclick.es/M1_G_10a_7.svg\" width=\"425\"&gt;&lt;/img&gt;&lt;/div&gt;","feedback":"&lt;div style=\"display:flex; justify-content:center;\"&gt;&lt;img src=\"https://blueberry-assets.oneclick.es/M1_G_10a_7.svg\" width=\"425\"&gt;&lt;/img&gt;&lt;/div&gt;","seed":{"parameters":[],"calculated":[{"name":"A1","label":"abierta","function":"","group":1},{"name":"A2","label":"cerrada","function":"","incorrect":true,"group":1}],"uniques":true},"algorithm":{"name":"groupResponses","template":"Cloze with drop down"}}</t>
  </si>
  <si>
    <t>&lt;p&gt;Observa la imagen y completa la oración.&lt;/p&gt;
$$IMG=M1-G-10a-6</t>
  </si>
  <si>
    <t>&lt;p&gt;Es una línea poligonal {{A2}}.&lt;/p&gt;</t>
  </si>
  <si>
    <t>group1=
A1=abierta#
A2=cerrada#*</t>
  </si>
  <si>
    <t>{"id":"M1-G-10a-E-2","stimulus":"&lt;p&gt;Observa la imagen y completa la oración.&lt;/p&gt;&lt;div style=\"display:flex; justify-content:center;\"&gt;&lt;img src=\"https://blueberry-assets.oneclick.es/M1_G_10a_6.svg\" width=\"300\"&gt;&lt;/img&gt;&lt;/div&gt;","template":"&lt;p&gt;Es una línea poligonal {{response}}.&lt;/p&gt;","hint":"&lt;div style=\"display:flex; justify-content:center;\"&gt;&lt;img src=\"https://blueberry-assets.oneclick.es/M1_G_10a_7.svg\" width=\"425\"&gt;&lt;/img&gt;&lt;/div&gt;","feedback":"&lt;div style=\"display:flex; justify-content:center;\"&gt;&lt;img src=\"https://blueberry-assets.oneclick.es/M1_G_10a_7.svg\" width=\"425\"&gt;&lt;/img&gt;&lt;/div&gt;","seed":{"parameters":[],"calculated":[{"name":"A1","label":"abierta","function":"","incorrect":true,"group":1},{"name":"A2","label":"cerrada","function":"","group":1}],"uniques":true},"algorithm":{"name":"groupResponses","template":"Cloze with drop down"}}</t>
  </si>
  <si>
    <t>M1-G-11a</t>
  </si>
  <si>
    <t>Clasifica triángulos y cuadriláteros (cuadrados y rectángulos) por su número de lados</t>
  </si>
  <si>
    <t>&lt;p&gt;¿Cuál es el nombre de esta figura?&lt;/p&gt;
$$IMG=M1-G-11a-1;300</t>
  </si>
  <si>
    <t>A1=Triángulo*
A2=Cuadrado
A3=Rectángulo</t>
  </si>
  <si>
    <t>&lt;p&gt;Los &lt;b&gt;triángulos&lt;/b&gt; tienen 3 lados.&lt;/p&gt;&lt;p&gt;Los &lt;b&gt;cuadrados&lt;/b&gt; tienen 4 lados iguales.&lt;/p&gt;&lt;p&gt;Los &lt;b&gt;rectángulos&lt;/b&gt; tienen 4 lados iguales 2 a 2.&lt;/p&gt;</t>
  </si>
  <si>
    <t>{"id":"M1-G-11a-I-1","stimulus":"&lt;p&gt;¿Cuál es el nombre de esta figura?&lt;/p&gt;&lt;div style=\"display:flex; justify-content:center;\"&gt;&lt;img src=\"https://blueberry-assets.oneclick.es/M1_G_11a_1.svg\" width=\"300\"&gt;&lt;/img&gt;&lt;/div&gt;","hint":"&lt;p&gt;Los &lt;b&gt;triángulos&lt;/b&gt; tienen 3 lados.&lt;/p&gt;&lt;p&gt;Los &lt;b&gt;cuadrados&lt;/b&gt; tienen 4 lados iguales.&lt;/p&gt;&lt;p&gt;Los &lt;b&gt;rectángulos&lt;/b&gt; tienen 4 lados iguales 2 a 2.&lt;/p&gt;","feedback":"&lt;p&gt;Los &lt;b&gt;triángulos&lt;/b&gt; tienen 3 lados.&lt;/p&gt;&lt;p&gt;Los &lt;b&gt;cuadrados&lt;/b&gt; tienen 4 lados iguales.&lt;/p&gt;&lt;p&gt;Los &lt;b&gt;rectángulos&lt;/b&gt; tienen 4 lados iguales 2 a 2.&lt;/p&gt;","seed":{"parameters":[],"calculated":[{"name":"A1","label":"{{function}}","function":"Triángulo"},{"name":"A2","label":"{{function}}","function":"Cuadrado","incorrect":true},{"name":"A3","label":"{{function}}","function":"Rectángulo","incorrect":true}],"uniques":true},"algorithm":{"name":"trueFalse","template":"Multiple choice – standard","params":{"countCorrect":1,"countIncorrect":2,"showCheckIcon":false,"columns":3}}}</t>
  </si>
  <si>
    <t>&lt;p&gt;¿Cuál es el nombre de esta figura?&lt;/p&gt;
$$IMG=M1-G-11a-2;300</t>
  </si>
  <si>
    <t>A1=Triángulo
A2=Cuadrado*
A3=Rectángulo</t>
  </si>
  <si>
    <t>&lt;p&gt;Los triángulos tienen 3 lados.&lt;/p&gt;&lt;p&gt;Los cuadrados tienen 4 lados iguales.&lt;/p&gt;&lt;p&gt;Los rectángulos tienen 4 lados iguales 2 a 2.&lt;/p&gt;</t>
  </si>
  <si>
    <t>{"id":"M1-G-11a-I-2","stimulus":"&lt;p&gt;¿Cuál es el nombre de esta figura?&lt;/p&gt;&lt;div style=\"display:flex; justify-content:center;\"&gt;&lt;img src=\"https://blueberry-assets.oneclick.es/M1_G_11a_2.svg\" width=\"300\"&gt;&lt;/img&gt;&lt;/div&gt;","hint":"&lt;p&gt;Los &lt;b&gt;triángulos&lt;/b&gt; tienen 3 lados.&lt;/p&gt;&lt;p&gt;Los &lt;b&gt;cuadrados&lt;/b&gt; tienen 4 lados iguales.&lt;/p&gt;&lt;p&gt;Los &lt;b&gt;rectángulos&lt;/b&gt; tienen 4 lados iguales 2 a 2.&lt;/p&gt;","feedback":"&lt;p&gt;Los &lt;b&gt;triángulos&lt;/b&gt; tienen 3 lados.&lt;/p&gt;&lt;p&gt;Los &lt;b&gt;cuadrados&lt;/b&gt; tienen 4 lados iguales.&lt;/p&gt;&lt;p&gt;Los &lt;b&gt;rectángulos&lt;/b&gt; tienen 4 lados iguales 2 a 2.&lt;/p&gt;","seed":{"parameters":[],"calculated":[{"name":"A1","label":"{{function}}","function":"Triángulo","incorrect":true},{"name":"A2","label":"{{function}}","function":"Cuadrado"},{"name":"A3","label":"{{function}}","function":"Rectángulo","incorrect":true}],"uniques":true},"algorithm":{"name":"trueFalse","template":"Multiple choice – standard","params":{"countCorrect":1,"countIncorrect":2,"showCheckIcon":false,"columns":3}}}</t>
  </si>
  <si>
    <t>&lt;p&gt;¿Cuál es el nombre de esta figura?&lt;/p&gt;
$$IMG=M1-G-11a-3;300</t>
  </si>
  <si>
    <t>A1=Triángulo
A2=Cuadrado
A3=Rectángulo*</t>
  </si>
  <si>
    <t>{"id":"M1-G-11a-I-3","stimulus":"&lt;p&gt;¿Cuál es el nombre de esta figura?&lt;/p&gt;&lt;div style=\"display:flex; justify-content:center;\"&gt;&lt;img src=\"https://blueberry-assets.oneclick.es/M1_G_11a_3.svg\" width=\"300\"&gt;&lt;/img&gt;&lt;/div&gt;","hint":"&lt;p&gt;Los &lt;b&gt;triángulos&lt;/b&gt; tienen 3 lados.&lt;/p&gt;&lt;p&gt;Los &lt;b&gt;cuadrados&lt;/b&gt; tienen 4 lados iguales.&lt;/p&gt;&lt;p&gt;Los &lt;b&gt;rectángulos&lt;/b&gt; tienen 4 lados iguales 2 a 2.&lt;/p&gt;","feedback":"&lt;p&gt;Los &lt;b&gt;triángulos&lt;/b&gt; tienen 3 lados.&lt;/p&gt;&lt;p&gt;Los &lt;b&gt;cuadrados&lt;/b&gt; tienen 4 lados iguales.&lt;/p&gt;&lt;p&gt;Los &lt;b&gt;rectángulos&lt;/b&gt; tienen 4 lados iguales 2 a 2.&lt;/p&gt;","seed":{"parameters":[],"calculated":[{"name":"A1","label":"{{function}}","function":"Triángulo","incorrect":true},{"name":"A2","label":"{{function}}","function":"Cuadrado","incorrect":true},{"name":"A3","label":"{{function}}","function":"Rectángulo"}],"uniques":true},"algorithm":{"name":"trueFalse","template":"Multiple choice – standard","params":{"countCorrect":1,"countIncorrect":2,"showCheckIcon":false,"columns":3}}}</t>
  </si>
  <si>
    <t>&lt;p&gt;Arrastra los nombres de estas figuras.&lt;/p&gt;</t>
  </si>
  <si>
    <t>$$TBL=2x2,noborder
0,0=$$IMG=M1-G-11a-2;300
0,1=$$IMG=M1-G-11a-3;300
1,0={{A1}}
1,1={{A2}}</t>
  </si>
  <si>
    <t>A1 = cuadrado*
A2 = rectángulo*
A3 = triángulo</t>
  </si>
  <si>
    <t>{"id":"M1-G-11a-E-1","stimulus":"&lt;p&gt;Arrastra los nombres de estas figuras.&lt;/p&gt;","template":"&lt;table style=\"width: 100%;\"&gt;&lt;tbody&gt;&lt;tr&gt;&lt;td style=\"width: 50.0%; text-align: center; border: none;\"&gt;&lt;div style=\"display:flex; justify-content:center;\"&gt;&lt;img src=\"https://blueberry-assets.oneclick.es/M1_G_11a_2.svg\" width=\"250\"&gt;&lt;/img&gt;&lt;/div&gt;&lt;/td&gt;&lt;td style=\"width: 50.0%; text-align: center; border: none;\"&gt;&lt;div style=\"display:flex; justify-content:center;\"&gt;&lt;img src=\"https://blueberry-assets.oneclick.es/M1_G_11a_3.svg\" width=\"250\"&gt;&lt;/img&gt;&lt;/div&gt;&lt;/td&gt;&lt;/tr&gt;&lt;tr&gt;&lt;td style=\"width: 50.0%; text-align: center; border: none;\"&gt;{{response}}&lt;/td&gt;&lt;td style=\"width: 50.0%; text-align: center; border: none;\"&gt;{{response}}&lt;/td&gt;&lt;/tr&gt;&lt;/tbody&gt;&lt;/table&gt;","hint":"&lt;p&gt;Los triángulos tienen 3 lados.&lt;/p&gt;&lt;p&gt;Los cuadrados tienen 4 lados iguales.&lt;/p&gt;&lt;p&gt;Los rectángulos tienen 4 lados iguales 2 a 2.&lt;/p&gt;","feedback":"&lt;p&gt;Los &lt;b&gt;triángulos&lt;/b&gt; tienen 3 lados.&lt;/p&gt;&lt;p&gt;Los &lt;b&gt;cuadrados&lt;/b&gt; tienen 4 lados iguales.&lt;/p&gt;&lt;p&gt;Los &lt;b&gt;rectángulos&lt;/b&gt; tienen 4 lados iguales 2 a 2.&lt;/p&gt;","seed":{"parameters":[],"calculated":[{"name":"A1","label":"{{function}}","function":"cuadrado"},{"name":"A2","label":"{{function}}","function":"rectángulo"},{"name":"A3","label":"{{function}}","function":"triángulo","incorrect":true}],"uniques":true},"algorithm":{"name":"calculateOperation","template":"Cloze with drag &amp; drop","params":{"keyboard":"NUMERICAL"}}}</t>
  </si>
  <si>
    <t>$$TBL=2x2,noborder
0,0=$$IMG=M1-G-11a-1;300
0,1=$$IMG=M1-G-11a-2;300
1,0={{A1}}
1,1={{A2}}</t>
  </si>
  <si>
    <t>A1 = triángulo*
A2 = cuadrado*
A3 = rectángulo</t>
  </si>
  <si>
    <r>
      <rPr>
        <rFont val="Calibri"/>
        <sz val="12.0"/>
      </rPr>
      <t>{"id":"M1-G-11a-E-2","stimulus":"&lt;p&gt;Arrastra los nombres de estas figuras.&lt;/p&gt;","template":"&lt;table style=\"width: 100%;\"&gt;&lt;tbody&gt;&lt;tr&gt;&lt;td style=\"width: 50.0%; text-align: center; border: none;\"&gt;&lt;div style=\"display:flex; justify-content:center;\"&gt;&lt;img src=\"https://blueberry-</t>
    </r>
    <r>
      <rPr>
        <rFont val="Calibri"/>
        <color rgb="FF000000"/>
        <sz val="12.0"/>
      </rPr>
      <t>assets.oneclick.es/M1_G_11a_1.svg\" width=\"250\"&gt;&lt;/img&gt;&lt;/div&gt;&lt;/td&gt;&lt;td styl</t>
    </r>
    <r>
      <rPr>
        <rFont val="Calibri"/>
        <sz val="12.0"/>
      </rPr>
      <t>e=\"width: 50.0%; text-align: center; border: none;\"&gt;&lt;div style=\"display:flex; justify-content:center;\"&gt;&lt;img src=\"https://blueberry-assets.oneclick.es/M1_G_11a_2.svg\" width=\"250\"&gt;&lt;/img&gt;&lt;/div&gt;&lt;/td&gt;&lt;/tr&gt;&lt;tr&gt;&lt;td style=\"width: 50.0%; text-align: center; border: none;\"&gt;{{response}}&lt;/td&gt;&lt;td style=\"width: 50.0%; text-align: center; border: none;\"&gt;{{response}}&lt;/td&gt;&lt;/tr&gt;&lt;/tbody&gt;&lt;/table&gt;","hint":"&lt;p&gt;Los triángulos tienen 3 lados.&lt;/p&gt;&lt;p&gt;Los cuadrados tienen 4 lados iguales.&lt;/p&gt;&lt;p&gt;Los rectángulos tienen 4 lados iguales 2 a 2.&lt;/p&gt;","feedback":"&lt;p&gt;Los &lt;b&gt;triángulos&lt;/b&gt; tienen 3 lados.&lt;/p&gt;&lt;p&gt;Los &lt;b&gt;cuadrados&lt;/b&gt; tienen 4 lados iguales.&lt;/p&gt;&lt;p&gt;Los &lt;b&gt;rectángulos&lt;/b&gt; tienen 4 lados iguales 2 a 2.&lt;/p&gt;","seed":{"parameters":[],"calculated":[{"name":"A1","label":"{{function}}","function":"triángulo"},{"name":"A2","label":"{{function}}","function":"cuadrado"},{"name":"A3","label":"{{function}}","function":"rectángulo","incorrect":true}],"uniques":true},"algorithm":{"name":"calculateOperation","template":"Cloze with drag &amp; drop","params":{"keyboard":"NUMERICAL"}}}</t>
    </r>
  </si>
  <si>
    <t>$$TBL=2x2,noborder
0,0=$$IMG=M1-G-11a-1;300
0,1=$$IMG=M1-G-11a-3;300
1,0={{A1}}
1,1={{A2}}</t>
  </si>
  <si>
    <t>A1 = triángulo*
A2 = rectángulo*
A3 = cuadrado</t>
  </si>
  <si>
    <t>{"id":"M1-G-11a-E-3","stimulus":"&lt;p&gt;Arrastra los nombres de estas figuras.&lt;/p&gt;","template":"&lt;table style=\"width: 100%;\"&gt;&lt;tbody&gt;&lt;tr&gt;&lt;td style=\"width: 50.0%; text-align: center; border: none;\"&gt;&lt;div style=\"display:flex; justify-content:center;\"&gt;&lt;img src=\"https://blueberry-assets.oneclick.es/M1_G_11a_1.svg\" width=\"250\"&gt;&lt;/img&gt;&lt;/div&gt;&lt;/td&gt;&lt;td style=\"width: 50.0%; text-align: center; border: none;\"&gt;&lt;div style=\"display:flex; justify-content:center;\"&gt;&lt;img src=\"https://blueberry-assets.oneclick.es/M1_G_11a_3.svg\" width=\"250\"&gt;&lt;/img&gt;&lt;/div&gt;&lt;/td&gt;&lt;/tr&gt;&lt;tr&gt;&lt;td style=\"width: 50.0%; text-align: center; border: none;\"&gt;{{response}}&lt;/td&gt;&lt;td style=\"width: 50.0%; text-align: center; border: none;\"&gt;{{response}}&lt;/td&gt;&lt;/tr&gt;&lt;/tbody&gt;&lt;/table&gt;","hint":"&lt;p&gt;Los triángulos tienen 3 lados.&lt;/p&gt;&lt;p&gt;Los cuadrados tienen 4 lados iguales.&lt;/p&gt;&lt;p&gt;Los rectángulos tienen 4 lados iguales 2 a 2.&lt;/p&gt;","feedback":"&lt;p&gt;Los &lt;b&gt;triángulos&lt;/b&gt; tienen 3 lados.&lt;/p&gt;&lt;p&gt;Los &lt;b&gt;cuadrados&lt;/b&gt; tienen 4 lados iguales.&lt;/p&gt;&lt;p&gt;Los &lt;b&gt;rectángulos&lt;/b&gt; tienen 4 lados iguales 2 a 2.&lt;/p&gt;","seed":{"parameters":[],"calculated":[{"name":"A1","label":"{{function}}","function":"triángulo"},{"name":"A2","label":"{{function}}","function":"rectángulo"},{"name":"A3","label":"{{function}}","function":"cuadrado","incorrect":true}],"uniques":true},"algorithm":{"name":"calculateOperation","template":"Cloze with drag &amp; drop","params":{"keyboard":"NUMERICAL"}}}</t>
  </si>
  <si>
    <t>M1-G-11b</t>
  </si>
  <si>
    <t>Identifica formas circulares en objetos del entorno</t>
  </si>
  <si>
    <t>&lt;p&gt;¿Cuál de estas figuras es un círculo?&lt;/p&gt;</t>
  </si>
  <si>
    <t>A1=$$IMG=M1-G-11b-1#*
A2=$$IMG=M1-G-11b-2#*
A3=$$IMG=M1-G-11b-3#
A4=$$IMG=M1-G-11b-4#
A5=$$IMG=M1-G-11b-5#
A6=$$IMG=M1-G-11b-6#
A7=$$IMG=M1-G-11b-7#
A8=$$IMG=M1-G-11b-8#</t>
  </si>
  <si>
    <t>&lt;p&gt;Un círculo es una curva cerrada. Todos los puntos de esta curva están a la misma distancia del centro.&lt;/p&gt;</t>
  </si>
  <si>
    <t>{"id":"M1-G-11b-I-1","stimulus":"&lt;p&gt;¿Cuál de estas figuras es un círculo?&lt;/p&gt;","hint":"&lt;p&gt;Un círculo es una curva cerrada. Todos los puntos de esta curva están a la misma distancia del centro.&lt;/p&gt;","feedback":"&lt;p&gt;Un círculo es una curva cerrada. Todos los puntos de esta curva están a la misma distancia del centro.&lt;/p&gt;","seed":{"parameters":[],"calculated":[{"name":"A1","label":"&lt;div style=\"display:flex; justify-content:center;\"&gt;&lt;img src=\"https://blueberry-assets.oneclick.es/M1_G_11b_1.svg\" width=\"300\"&gt;&lt;/img&gt;&lt;/div&gt;","function":""},{"name":"A2","label":"&lt;div style=\"display:flex; justify-content:center;\"&gt;&lt;img src=\"https://blueberry-assets.oneclick.es/M1_G_11b_2.svg\" width=\"300\"&gt;&lt;/img&gt;&lt;/div&gt;","function":""},{"name":"A3","label":"&lt;div style=\"display:flex; justify-content:center;\"&gt;&lt;img src=\"https://blueberry-assets.oneclick.es/M1_G_11b_3.svg\" width=\"300\"&gt;&lt;/img&gt;&lt;/div&gt;","function":"","incorrect":true},{"name":"A4","label":"&lt;div style=\"display:flex; justify-content:center;\"&gt;&lt;img src=\"https://blueberry-assets.oneclick.es/M1_G_11b_4.svg\" width=\"300\"&gt;&lt;/img&gt;&lt;/div&gt;","function":"","incorrect":true},{"name":"A5","label":"&lt;div style=\"display:flex; justify-content:center;\"&gt;&lt;img src=\"https://blueberry-assets.oneclick.es/M1_G_11b_5.svg\" width=\"300\"&gt;&lt;/img&gt;&lt;/div&gt;","function":"","incorrect":true},{"name":"A6","label":"&lt;div style=\"display:flex; justify-content:center;\"&gt;&lt;img src=\"https://blueberry-assets.oneclick.es/M1_G_11b_6.svg\" width=\"300\"&gt;&lt;/img&gt;&lt;/div&gt;","function":"","incorrect":true},{"name":"A7","label":"&lt;div style=\"display:flex; justify-content:center;\"&gt;&lt;img src=\"https://blueberry-assets.oneclick.es/M1_G_11b_7.svg\" width=\"300\"&gt;&lt;/img&gt;&lt;/div&gt;","function":"","incorrect":true},{"name":"A8","label":"&lt;div style=\"display:flex; justify-content:center;\"&gt;&lt;img src=\"https://blueberry-assets.oneclick.es/M1_G_11b_8.svg\" width=\"300\"&gt;&lt;/img&gt;&lt;/div&gt;","function":"","incorrect":true}],"uniques":true},"algorithm":{"name":"trueFalse","template":"Multiple choice – standard","params":{"countCorrect":1,"countIncorrect":2,"showCheckIcon":false,"columns":3}}}</t>
  </si>
  <si>
    <t>¿Cuál de estos objetos tiene forma de círculo?
M1-G-11b-10*
M1-G-11b-11*
M1-G-11b-12*
M1-G-11b-13
M1-G-11b-14
M1-G-11b-15
M1-G-11b-16
M1-G-11b-17
M1-G-11b-18
(Se ven 3)</t>
  </si>
  <si>
    <r>
      <rPr>
        <rFont val="Calibri"/>
        <sz val="12.0"/>
      </rPr>
      <t>{"id":"M1-G-11b-E-1","stimulus":"&lt;p&gt;¿Cuál de estos objetos tiene forma de círculo?&lt;/p&gt;","hint":"&lt;p&gt;Un círculo es una curva cerrada. Todos los puntos de esta curva están a la misma distancia del centro.&lt;/p&gt;","feedback":"&lt;p&gt;Un círculo es una curva cerrada. Todos los puntos de esta curva están a la misma distancia del centro.&lt;/p&gt;","seed":{"parameters":[],"calculated":[{"name":"A1","label":"&lt;div style=\"display:flex; justify-content:center;\"&gt;&lt;img src=\"https://blueberry-assets.oneclick.es/M1_G_11b_10.svg\" width=\"300\"&gt;&lt;/img&gt;&lt;/div&gt;","function":""},{</t>
    </r>
    <r>
      <rPr>
        <rFont val="Calibri"/>
        <color rgb="FF000000"/>
        <sz val="12.0"/>
      </rPr>
      <t>"name":"A2","label":"</t>
    </r>
    <r>
      <rPr>
        <rFont val="Calibri"/>
        <sz val="12.0"/>
      </rPr>
      <t>&lt;div style=\"display:flex; justify-content:center;\"&gt;&lt;img src=\"https://blueberry-assets.oneclick.es/M1_G_11b_11.svg\" width=\"300\"&gt;&lt;/img&gt;&lt;/div&gt;","function":""},{"name":"A3","label":"&lt;div style=\"display:flex; justify-content:center;\"&gt;&lt;img src=\"https://blueberry-assets.oneclick.es/M1_G_11b_12.svg\" width=\"300\"&gt;&lt;/img&gt;&lt;/div&gt;","function":""},{"name":"A4","label":"&lt;div style=\"display:flex; justify-content:center;\"&gt;&lt;img src=\"https://blueberry-assets.oneclick.es/M1_G_11b_13.svg\" width=\"300\"&gt;&lt;/img&gt;&lt;/div&gt;","function":"","incorrect":true},{"name":"A5","label":"&lt;div style=\"display:flex; justify-content:center;\"&gt;&lt;img src=\"https://blueberry-assets.oneclick.es/M1_G_11b_14.svg\" width=\"300\"&gt;&lt;/img&gt;&lt;/div&gt;","function":"","incorrect":true},{"name":"A6","label":"&lt;div style=\"display:flex; justify-content:center;\"&gt;&lt;img src=\"https://blueberry-assets.oneclick.es/M1_G_11b_15.svg\" width=\"300\"&gt;&lt;/img&gt;&lt;/div&gt;","function":"","incorrect":true},{"name":"A7","label":"&lt;div style=\"display:flex; justify-content:center;\"&gt;&lt;img src=\"https://blueberry-assets.oneclick.es/M1_G_11b_16.svg\" width=\"300\"&gt;&lt;/img&gt;&lt;/div&gt;","function":"","incorrect":true},{"name":"A8","label":"&lt;div style=\"display:flex; justify-content:center;\"&gt;&lt;img src=\"https://blueberry-assets.oneclick.es/M1_G_11b_17.svg\" width=\"300\"&gt;&lt;/img&gt;&lt;/div&gt;","function":"","incorrect":true},{"name":"A9","label":"&lt;div style=\"display:flex; justify-content:center;\"&gt;&lt;img src=\"https://blueberry-assets.oneclick.es/M1_G_11b_18.svg\" width=\"300\"&gt;&lt;/img&gt;&lt;/div&gt;","function":"","incorrect":true}],"uniques":true},"algorithm":{"name":"trueFalse","template":"Multiple choice – standard","params":{"countCorrect":1,"countIncorrect":2,"showCheckIcon":false,"columns":3}}}</t>
    </r>
  </si>
  <si>
    <t>M1-G-12a</t>
  </si>
  <si>
    <t>Identifica el cubo y el bloque rectangular en objetos de su entorno</t>
  </si>
  <si>
    <t>Selecciona el cubo.
M1-G-12a-11*
M1-G-12a-12*
M1-G-12a-13
M1-G-12a-14
M1-G-12a-15
M1-G-12a-16
M1-G-12a-17
M1-G-12a-18
(se ven 3, 1 correcto)</t>
  </si>
  <si>
    <t>Tabla:
M1-G-12a-5|M1-G-12a-6
cubo | bloque rectángular</t>
  </si>
  <si>
    <r>
      <rPr>
        <rFont val="Calibri"/>
        <b/>
        <color theme="1"/>
        <sz val="12.0"/>
      </rPr>
      <t xml:space="preserve">Imagen de apoyo
</t>
    </r>
    <r>
      <rPr>
        <rFont val="Calibri"/>
        <b val="0"/>
        <color theme="1"/>
        <sz val="12.0"/>
      </rPr>
      <t>Tabla con un cubo (M1-G-12a-5) y un prisma rectangular (M1-G-12a-6). Debajo de ellos colocar las leyendas: cubo y bloque rectangular, según corresponda.
&lt;table style=\"width: 75%;\"&gt;&lt;tbody&gt;&lt;tr&gt;&lt;td style=\"width: 33.3333%; text-align: center; border: none; vertical-align: middle;\"&gt;&lt;div style=\"display:flex; justify-content:center;\"&gt;&lt;img src=\"http://drive.google.com/uc?export=view&amp;id=1jl4W9c0C8gJgBzRrCIXcHt2p0oI-L5yz\" width=\"100\"&gt;&lt;/img&gt;&lt;/div&gt;&lt;/td&gt;&lt;td style=\"width: 33.3333%; text-align: center; border: none; vertical-align: middle;\"&gt;&lt;div style=\"display:flex; justify-content:center;\"&gt;&lt;img src=\"http://drive.google.com/uc?export=view&amp;id=1MOUX6L8JfBrPC5q85MDVwQj3C2x6G6y9\" width=\"100\"&gt;&lt;/img&gt;&lt;/div&gt;&lt;/td&gt;&lt;/tr&gt;&lt;tr&gt;&lt;td style=\"width: 33.3333%; text-align: center; border: none; vertical-align: middle;\"&gt;cubo&lt;/td&gt;&lt;td style=\"width: 33.3333%; text-align: center; border: none; vertical-align: middle;\"&gt;bloque rectangular&lt;/td&gt;&lt;/tr&gt;&lt;/tbody&gt;&lt;/table&gt;</t>
    </r>
  </si>
  <si>
    <t>{"id":"M1-G-12a-I-1","stimulus":"&lt;p&gt;Selecciona el cubo.&lt;/p&gt;","hint":"&lt;table style=\"width: 100%;\"&gt;&lt;tbody&gt;&lt;tr&gt;&lt;td style=\"width: 50%; text-align: center; border: none; vertical-align: middle;\"&gt;&lt;div style=\"display:flex; justify-content:center;\"&gt;&lt;img src=\"https://blueberry-assets.oneclick.es/M1_G_12a_5.svg\" width=\"200\"&gt;&lt;/img&gt;&lt;/div&gt;&lt;/td&gt;&lt;td style=\"width: 50%; text-align: center; border: none; vertical-align: middle;\"&gt;&lt;div style=\"display:flex; justify-content:center;\"&gt;&lt;img src=\"https://blueberry-assets.oneclick.es/M1_G_12a_6.svg\" width=\"200\"&gt;&lt;/img&gt;&lt;/div&gt;&lt;/td&gt;&lt;/tr&gt;&lt;tr&gt;&lt;td style=\"width: 50%; text-align: center; border: none; vertical-align: middle;\"&gt;cubo&lt;/td&gt;&lt;td style=\"width: 50%; text-align: center; border: none; vertical-align: middle;\"&gt;bloque rectangular&lt;/td&gt;&lt;/tr&gt;&lt;/tbody&gt;&lt;/table&gt;","feedback":"&lt;table style=\"width: 100%;\"&gt;&lt;tbody&gt;&lt;tr&gt;&lt;td style=\"width: 50%; text-align: center; border: none; vertical-align: middle;\"&gt;&lt;div style=\"display:flex; justify-content:center;\"&gt;&lt;img src=\"https://blueberry-assets.oneclick.es/M1_G_12a_5.svg\" width=\"200\"&gt;&lt;/img&gt;&lt;/div&gt;&lt;/td&gt;&lt;td style=\"width: 50%; text-align: center; border: none; vertical-align: middle;\"&gt;&lt;div style=\"display:flex; justify-content:center;\"&gt;&lt;img src=\"https://blueberry-assets.oneclick.es/M1_G_12a_6.svg\" width=\"200\"&gt;&lt;/img&gt;&lt;/div&gt;&lt;/td&gt;&lt;/tr&gt;&lt;tr&gt;&lt;td style=\"width: 50%; text-align: center; border: none; vertical-align: middle;\"&gt;cubo&lt;/td&gt;&lt;td style=\"width: 50%; text-align: center; border: none; vertical-align: middle;\"&gt;bloque rectangular&lt;/td&gt;&lt;/tr&gt;&lt;/tbody&gt;&lt;/table&gt;","seed":{"parameters":[],"calculated":[{"name":"A1","label":"&lt;div style=\"display:flex; justify-content:center;\"&gt;&lt;img src=\"https://blueberry-assets.oneclick.es/M1_G_12a_11.svg\" width=\"300\"&gt;&lt;/img&gt;&lt;/div&gt;","function":""},{"name":"A2","label":"&lt;div style=\"display:flex; justify-content:center;\"&gt;&lt;img src=\"https://blueberry-assets.oneclick.es/M1_G_12a_12.svg\" width=\"300\"&gt;&lt;/img&gt;&lt;/div&gt;","function":""},{"name":"A3","label":"&lt;div style=\"display:flex; justify-content:center;\"&gt;&lt;img src=\"https://blueberry-assets.oneclick.es/M1_G_12a_13.svg\" width=\"300\"&gt;&lt;/img&gt;&lt;/div&gt;","function":"","incorrect":true},{"name":"A4","label":"&lt;div style=\"display:flex; justify-content:center;\"&gt;&lt;img src=\"https://blueberry-assets.oneclick.es/M1_G_12a_14.svg\" width=\"300\"&gt;&lt;/img&gt;&lt;/div&gt;","function":"","incorrect":true},{"name":"A5","label":"&lt;div style=\"display:flex; justify-content:center;\"&gt;&lt;img src=\"https://blueberry-assets.oneclick.es/M1_G_12a_15.svg\" width=\"300\"&gt;&lt;/img&gt;&lt;/div&gt;","function":"","incorrect":true},{"name":"A6","label":"&lt;div style=\"display:flex; justify-content:center;\"&gt;&lt;img src=\"https://blueberry-assets.oneclick.es/M1_G_12a_16.svg\" width=\"300\"&gt;&lt;/img&gt;&lt;/div&gt;","function":"","incorrect":true},{"name":"A7","label":"&lt;div style=\"display:flex; justify-content:center;\"&gt;&lt;img src=\"https://blueberry-assets.oneclick.es/M1_G_12a_17.svg\" width=\"300\"&gt;&lt;/img&gt;&lt;/div&gt;","function":"","incorrect":true},{"name":"A8","label":"&lt;div style=\"display:flex; justify-content:center;\"&gt;&lt;img src=\"https://blueberry-assets.oneclick.es/M1_G_12a_18.svg\" width=\"300\"&gt;&lt;/img&gt;&lt;/div&gt;","function":"","incorrect":true}],"uniques":true},"algorithm":{"name":"trueFalse","template":"Multiple choice – standard","params":{"countCorrect":1,"countIncorrect":2,"showCheckIcon":false,"columns":3}}}</t>
  </si>
  <si>
    <t>Selecciona el bloque rectangular.
M1-G-12a-11
M1-G-12a-12
M1-G-12a-13*
M1-G-12a-14*
M1-G-12a-15
M1-G-12a-16
M1-G-12a-17
M1-G-12a-18
(se ven 3, 1 correcto)</t>
  </si>
  <si>
    <r>
      <rPr>
        <rFont val="Calibri"/>
        <b/>
        <color theme="1"/>
        <sz val="12.0"/>
      </rPr>
      <t xml:space="preserve">Imagen de apoyo
</t>
    </r>
    <r>
      <rPr>
        <rFont val="Calibri"/>
        <b val="0"/>
        <color theme="1"/>
        <sz val="12.0"/>
      </rPr>
      <t>Tabla con un cubo (M1-G-12a-6) y un prisma rectangular (M1-G-12a-7). Debajo de ellos colocar las leyendas: cubo y bloque rectangular, según corresponda.
&lt;table style=\"width: 75%;\"&gt;&lt;tbody&gt;&lt;tr&gt;&lt;td style=\"width: 33.3333%; text-align: center; border: none; vertical-align: middle;\"&gt;&lt;div style=\"display:flex; justify-content:center;\"&gt;&lt;img src=\"http://drive.google.com/uc?export=view&amp;id=1jl4W9c0C8gJgBzRrCIXcHt2p0oI-L5yz\" width=\"100\"&gt;&lt;/img&gt;&lt;/div&gt;&lt;/td&gt;&lt;td style=\"width: 33.3333%; text-align: center; border: none; vertical-align: middle;\"&gt;&lt;div style=\"display:flex; justify-content:center;\"&gt;&lt;img src=\"http://drive.google.com/uc?export=view&amp;id=1MOUX6L8JfBrPC5q85MDVwQj3C2x6G6y9\" width=\"100\"&gt;&lt;/img&gt;&lt;/div&gt;&lt;/td&gt;&lt;/tr&gt;&lt;tr&gt;&lt;td style=\"width: 33.3333%; text-align: center; border: none; vertical-align: middle;\"&gt;cubo&lt;/td&gt;&lt;td style=\"width: 33.3333%; text-align: center; border: none; vertical-align: middle;\"&gt;bloque rectangular&lt;/td&gt;&lt;/tr&gt;&lt;/tbody&gt;&lt;/table&gt;</t>
    </r>
  </si>
  <si>
    <t>{"id":"M1-G-12a-I-2","stimulus":"&lt;p&gt;Selecciona el bloque rectangular.&lt;/p&gt;","hint":"&lt;table style=\"width: 100%;\"&gt;&lt;tbody&gt;&lt;tr&gt;&lt;td style=\"width: 50%; text-align: center; border: none; vertical-align: middle;\"&gt;&lt;div style=\"display:flex; justify-content:center;\"&gt;&lt;img src=\"https://blueberry-assets.oneclick.es/M1_G_12a_5.svg\" width=\"200\"&gt;&lt;/img&gt;&lt;/div&gt;&lt;/td&gt;&lt;td style=\"width: 50%; text-align: center; border: none; vertical-align: middle;\"&gt;&lt;div style=\"display:flex; justify-content:center;\"&gt;&lt;img src=\"https://blueberry-assets.oneclick.es/M1_G_12a_6.svg\" width=\"200\"&gt;&lt;/img&gt;&lt;/div&gt;&lt;/td&gt;&lt;/tr&gt;&lt;tr&gt;&lt;td style=\"width: 50%; text-align: center; border: none; vertical-align: middle;\"&gt;cubo&lt;/td&gt;&lt;td style=\"width: 50%; text-align: center; border: none; vertical-align: middle;\"&gt;bloque rectangular&lt;/td&gt;&lt;/tr&gt;&lt;/tbody&gt;&lt;/table&gt;","feedback":"&lt;table style=\"width: 100%;\"&gt;&lt;tbody&gt;&lt;tr&gt;&lt;td style=\"width: 50%; text-align: center; border: none; vertical-align: middle;\"&gt;&lt;div style=\"display:flex; justify-content:center;\"&gt;&lt;img src=\"https://blueberry-assets.oneclick.es/M1_G_12a_5.svg\" width=\"200\"&gt;&lt;/img&gt;&lt;/div&gt;&lt;/td&gt;&lt;td style=\"width: 50%; text-align: center; border: none; vertical-align: middle;\"&gt;&lt;div style=\"display:flex; justify-content:center;\"&gt;&lt;img src=\"https://blueberry-assets.oneclick.es/M1_G_12a_6.svg\" width=\"200\"&gt;&lt;/img&gt;&lt;/div&gt;&lt;/td&gt;&lt;/tr&gt;&lt;tr&gt;&lt;td style=\"width: 50%; text-align: center; border: none; vertical-align: middle;\"&gt;cubo&lt;/td&gt;&lt;td style=\"width: 50%; text-align: center; border: none; vertical-align: middle;\"&gt;bloque rectangular&lt;/td&gt;&lt;/tr&gt;&lt;/tbody&gt;&lt;/table&gt;","seed":{"parameters":[],"calculated":[{"name":"A1","label":"&lt;div style=\"display:flex; justify-content:center;\"&gt;&lt;img src=\"https://blueberry-assets.oneclick.es/M1_G_12a_11.svg\" width=\"300\"&gt;&lt;/img&gt;&lt;/div&gt;","function":"","incorrect":true},{"name":"A2","label":"&lt;div style=\"display:flex; justify-content:center;\"&gt;&lt;img src=\"https://blueberry-assets.oneclick.es/M1_G_12a_12.svg\" width=\"300\"&gt;&lt;/img&gt;&lt;/div&gt;","function":"","incorrect":true},{"name":"A3","label":"&lt;div style=\"display:flex; justify-content:center;\"&gt;&lt;img src=\"https://blueberry-assets.oneclick.es/M1_G_12a_13.svg\" width=\"300\"&gt;&lt;/img&gt;&lt;/div&gt;","function":""},{"name":"A4","label":"&lt;div style=\"display:flex; justify-content:center;\"&gt;&lt;img src=\"https://blueberry-assets.oneclick.es/M1_G_12a_14.svg\" width=\"300\"&gt;&lt;/img&gt;&lt;/div&gt;","function":""},{"name":"A5","label":"&lt;div style=\"display:flex; justify-content:center;\"&gt;&lt;img src=\"https://blueberry-assets.oneclick.es/M1_G_12a_15.svg\" width=\"300\"&gt;&lt;/img&gt;&lt;/div&gt;","function":"","incorrect":true},{"name":"A6","label":"&lt;div style=\"display:flex; justify-content:center;\"&gt;&lt;img src=\"https://blueberry-assets.oneclick.es/M1_G_12a_16.svg\" width=\"300\"&gt;&lt;/img&gt;&lt;/div&gt;","function":"","incorrect":true},{"name":"A7","label":"&lt;div style=\"display:flex; justify-content:center;\"&gt;&lt;img src=\"https://blueberry-assets.oneclick.es/M1_G_12a_17.svg\" width=\"300\"&gt;&lt;/img&gt;&lt;/div&gt;","function":"","incorrect":true},{"name":"A7","label":"&lt;div style=\"display:flex; justify-content:center;\"&gt;&lt;img src=\"https://blueberry-assets.oneclick.es/M1_G_12a_18.svg\" width=\"300\"&gt;&lt;/img&gt;&lt;/div&gt;","function":"","incorrect":true}],"uniques":true},"algorithm":{"name":"trueFalse","template":"Multiple choice – standard","params":{"countCorrect":1,"countIncorrect":2,"showCheckIcon":false,"columns":3}}}</t>
  </si>
  <si>
    <t>¿Cuál de los siguientes objetos tiene forma de cubo?
Imagen 1 Un dado*
Imagen 2 Un cubo Rubik*
Imagen 3 Un cubo de madera con A, B, C en cada cara visible*
Imagen 4 Una Caja de zapatos( prisma rectangular)
Imagen 5 Un paquete de galletitas (prisma rectangular)
Imagen 6 Un edificio (prisma rectangular)
(se ven 3, 1 correcto)</t>
  </si>
  <si>
    <t>Imagen 1=Un dado*=M1-MyM-2-6
Imagen 2=Un cubo Rubik*=M1-G-12a-1
Imagen 3=Un cubo de madera con A, B, C en cada cara visible*=M1-G-12a-2
Imagen 4=Una Caja de zapatos( prisma rectangular)=M1-G-12b-10
Imagen 5=Un paquete de galletitas (prisma rectangular)=M1-G-12a-3
Imagen 6=Un edificio (prisma rectangular)=M1-G-12a-4</t>
  </si>
  <si>
    <r>
      <rPr>
        <rFont val="Calibri"/>
        <b/>
        <color theme="1"/>
        <sz val="12.0"/>
      </rPr>
      <t xml:space="preserve">Imagen de apoyo
</t>
    </r>
    <r>
      <rPr>
        <rFont val="Calibri"/>
        <b val="0"/>
        <color theme="1"/>
        <sz val="12.0"/>
      </rPr>
      <t>Tabla con un cubo (M1-G-12a-6) y un prisma rectangular (M1-G-12a-7). Debajo de ellos colocar las leyendas: cubo y bloque rectangular, según corresponda.
&lt;table style=\"width: 75%;\"&gt;&lt;tbody&gt;&lt;tr&gt;&lt;td style=\"width: 33.3333%; text-align: center; border: none; vertical-align: middle;\"&gt;&lt;div style=\"display:flex; justify-content:center;\"&gt;&lt;img src=\"http://drive.google.com/uc?export=view&amp;id=1jl4W9c0C8gJgBzRrCIXcHt2p0oI-L5yz\" width=\"100\"&gt;&lt;/img&gt;&lt;/div&gt;&lt;/td&gt;&lt;td style=\"width: 33.3333%; text-align: center; border: none; vertical-align: middle;\"&gt;&lt;div style=\"display:flex; justify-content:center;\"&gt;&lt;img src=\"http://drive.google.com/uc?export=view&amp;id=1MOUX6L8JfBrPC5q85MDVwQj3C2x6G6y9\" width=\"100\"&gt;&lt;/img&gt;&lt;/div&gt;&lt;/td&gt;&lt;/tr&gt;&lt;tr&gt;&lt;td style=\"width: 33.3333%; text-align: center; border: none; vertical-align: middle;\"&gt;cubo&lt;/td&gt;&lt;td style=\"width: 33.3333%; text-align: center; border: none; vertical-align: middle;\"&gt;bloque rectangular&lt;/td&gt;&lt;/tr&gt;&lt;/tbody&gt;&lt;/table&gt;</t>
    </r>
  </si>
  <si>
    <t>{"id":"M1-G-12a-E-1","stimulus":"&lt;p&gt;¿Cuál de los siguientes objetos tiene forma de cubo?&lt;/p&gt;","hint":"&lt;table style=\"width: 100%;\"&gt;&lt;tbody&gt;&lt;tr&gt;&lt;td style=\"width: 50%; text-align: center; border: none; vertical-align: middle;\"&gt;&lt;div style=\"display:flex; justify-content:center;\"&gt;&lt;img src=\"https://blueberry-assets.oneclick.es/M1_G_12a_5.svg\" width=\"200\"&gt;&lt;/img&gt;&lt;/div&gt;&lt;/td&gt;&lt;td style=\"width: 50%; text-align: center; border: none; vertical-align: middle;\"&gt;&lt;div style=\"display:flex; justify-content:center;\"&gt;&lt;img src=\"https://blueberry-assets.oneclick.es/M1_G_12a_6.svg\" width=\"200\"&gt;&lt;/img&gt;&lt;/div&gt;&lt;/td&gt;&lt;/tr&gt;&lt;tr&gt;&lt;td style=\"width: 50%; text-align: center; border: none; vertical-align: middle;\"&gt;cubo&lt;/td&gt;&lt;td style=\"width: 50%; text-align: center; border: none; vertical-align: middle;\"&gt;bloque rectangular&lt;/td&gt;&lt;/tr&gt;&lt;/tbody&gt;&lt;/table&gt;","feedback":"&lt;table style=\"width: 100%;\"&gt;&lt;tbody&gt;&lt;tr&gt;&lt;td style=\"width: 50%; text-align: center; border: none; vertical-align: middle;\"&gt;&lt;div style=\"display:flex; justify-content:center;\"&gt;&lt;img src=\"https://blueberry-assets.oneclick.es/M1_G_12a_5.svg\" width=\"200\"&gt;&lt;/img&gt;&lt;/div&gt;&lt;/td&gt;&lt;td style=\"width: 50%; text-align: center; border: none; vertical-align: middle;\"&gt;&lt;div style=\"display:flex; justify-content:center;\"&gt;&lt;img src=\"https://blueberry-assets.oneclick.es/M1_G_12a_6.svg\" width=\"200\"&gt;&lt;/img&gt;&lt;/div&gt;&lt;/td&gt;&lt;/tr&gt;&lt;tr&gt;&lt;td style=\"width: 50%; text-align: center; border: none; vertical-align: middle;\"&gt;cubo&lt;/td&gt;&lt;td style=\"width: 50%; text-align: center; border: none; vertical-align: middle;\"&gt;bloque rectangular&lt;/td&gt;&lt;/tr&gt;&lt;/tbody&gt;&lt;/table&gt;","seed":{"parameters":[],"calculated":[{"name":"A1","label":"&lt;div style=\"display:flex; justify-content:center;\"&gt;&lt;img src=\"https://blueberry-assets.oneclick.es/M1_MyM_2_6.svg\" width=\"300\"&gt;&lt;/img&gt;&lt;/div&gt;","function":""},{"name":"A2","label":"&lt;div style=\"display:flex; justify-content:center;\"&gt;&lt;img src=\"https://blueberry-assets.oneclick.es/M1_G_12a_1.svg\" width=\"300\"&gt;&lt;/img&gt;&lt;/div&gt;","function":""},{"name":"A3","label":"&lt;div style=\"display:flex; justify-content:center;\"&gt;&lt;img src=\"https://blueberry-assets.oneclick.es/M1_G_12a_2.svg\" width=\"300\"&gt;&lt;/img&gt;&lt;/div&gt;","function":""},{"name":"A4","label":"&lt;div style=\"display:flex; justify-content:center;\"&gt;&lt;img src=\"https://blueberry-assets.oneclick.es/M1_G_12a_10.svg\" width=\"300\"&gt;&lt;/img&gt;&lt;/div&gt;","function":"","incorrect":true},{"name":"A5","label":"&lt;div style=\"display:flex; justify-content:center;\"&gt;&lt;img src=\"https://blueberry-assets.oneclick.es/M1_G_12a_3.svg\" width=\"300\"&gt;&lt;/img&gt;&lt;/div&gt;","function":"","incorrect":true},{"name":"A6","label":"&lt;div style=\"display:flex; justify-content:center;\"&gt;&lt;img src=\"https://blueberry-assets.oneclick.es/M1_G_12a_4.svg\" width=\"300\"&gt;&lt;/img&gt;&lt;/div&gt;","function":"","incorrect":true}],"uniques":true},"algorithm":{"name":"trueFalse","template":"Multiple choice – standard","params":{"countCorrect":1,"countIncorrect":2,"showCheckIcon":false,"columns":3}}}</t>
  </si>
  <si>
    <t>¿Cuál de los siguientes objetos tiene forma de bloque rectangular?
Imagen 1 Un dado
Imagen 2 Un cubo Rubik
Imagen 3 Un cubo de madera con A, B, C en cada cara visible
Imagen 4 Una Caja de zapatos (prisma rectangular)*
Imagen 5 Un paquete de galletitas (prisma rectangular)*
Imagen 6 Un edificio (prisma rectangular)*
(se ven 3, 1 correcto)</t>
  </si>
  <si>
    <t>Imagen 1=Un dado=M1-MyM-2-6
Imagen 2=Un cubo Rubik=M1-G-12a-1
Imagen 3=Un cubo de madera con A, B, C en cada cara visible=M1-G-12a-2
Imagen 4=Una Caja de zapatos( prisma rectangular)=M1-G-12b-10*
Imagen 5=Un paquete de galletitas (prisma rectangular)=M1-G-12a-3*
Imagen 6=Un edificio (prisma rectangular)=M1-G-12a-4*</t>
  </si>
  <si>
    <r>
      <rPr>
        <rFont val="Calibri"/>
        <b/>
        <color theme="1"/>
        <sz val="12.0"/>
      </rPr>
      <t xml:space="preserve">Imagen de apoyo
</t>
    </r>
    <r>
      <rPr>
        <rFont val="Calibri"/>
        <b val="0"/>
        <color theme="1"/>
        <sz val="12.0"/>
      </rPr>
      <t>Tabla con un cubo (M1-G-12a-6) y un prisma rectangular (M1-G-12a-7). Debajo de ellos colocar las leyendas: cubo y bloque rectangular, según corresponda.
&lt;table style=\"width: 75%;\"&gt;&lt;tbody&gt;&lt;tr&gt;&lt;td style=\"width: 33.3333%; text-align: center; border: none; vertical-align: middle;\"&gt;&lt;div style=\"display:flex; justify-content:center;\"&gt;&lt;img src=\"http://drive.google.com/uc?export=view&amp;id=1jl4W9c0C8gJgBzRrCIXcHt2p0oI-L5yz\" width=\"100\"&gt;&lt;/img&gt;&lt;/div&gt;&lt;/td&gt;&lt;td style=\"width: 33.3333%; text-align: center; border: none; vertical-align: middle;\"&gt;&lt;div style=\"display:flex; justify-content:center;\"&gt;&lt;img src=\"http://drive.google.com/uc?export=view&amp;id=1MOUX6L8JfBrPC5q85MDVwQj3C2x6G6y9\" width=\"100\"&gt;&lt;/img&gt;&lt;/div&gt;&lt;/td&gt;&lt;/tr&gt;&lt;tr&gt;&lt;td style=\"width: 33.3333%; text-align: center; border: none; vertical-align: middle;\"&gt;cubo&lt;/td&gt;&lt;td style=\"width: 33.3333%; text-align: center; border: none; vertical-align: middle;\"&gt;bloque rectangular&lt;/td&gt;&lt;/tr&gt;&lt;/tbody&gt;&lt;/table&gt;</t>
    </r>
  </si>
  <si>
    <t>{"id":"M1-G-12a-E-2","stimulus":"&lt;p&gt;¿Cuál de los siguientes objetos tiene forma de bloque rectangular?&lt;/p&gt;","hint":"&lt;table style=\"width: 100%;\"&gt;&lt;tbody&gt;&lt;tr&gt;&lt;td style=\"width: 50%; text-align: center; border: none; vertical-align: middle;\"&gt;&lt;div style=\"display:flex; justify-content:center;\"&gt;&lt;img src=\"https://blueberry-assets.oneclick.es/M1_G_12a_5.svg\" width=\"200\"&gt;&lt;/img&gt;&lt;/div&gt;&lt;/td&gt;&lt;td style=\"width: 50%; text-align: center; border: none; vertical-align: middle;\"&gt;&lt;div style=\"display:flex; justify-content:center;\"&gt;&lt;img src=\"https://blueberry-assets.oneclick.es/M1_G_12a_6.svg\" width=\"200\"&gt;&lt;/img&gt;&lt;/div&gt;&lt;/td&gt;&lt;/tr&gt;&lt;tr&gt;&lt;td style=\"width: 50%; text-align: center; border: none; vertical-align: middle;\"&gt;cubo&lt;/td&gt;&lt;td style=\"width: 50%; text-align: center; border: none; vertical-align: middle;\"&gt;bloque rectangular&lt;/td&gt;&lt;/tr&gt;&lt;/tbody&gt;&lt;/table&gt;","feedback":"&lt;table style=\"width: 100%;\"&gt;&lt;tbody&gt;&lt;tr&gt;&lt;td style=\"width: 50%; text-align: center; border: none; vertical-align: middle;\"&gt;&lt;div style=\"display:flex; justify-content:center;\"&gt;&lt;img src=\"https://blueberry-assets.oneclick.es/M1_G_12a_5.svg\" width=\"200\"&gt;&lt;/img&gt;&lt;/div&gt;&lt;/td&gt;&lt;td style=\"width: 50%; text-align: center; border: none; vertical-align: middle;\"&gt;&lt;div style=\"display:flex; justify-content:center;\"&gt;&lt;img src=\"https://blueberry-assets.oneclick.es/M1_G_12a_6.svg\" width=\"200\"&gt;&lt;/img&gt;&lt;/div&gt;&lt;/td&gt;&lt;/tr&gt;&lt;tr&gt;&lt;td style=\"width: 50%; text-align: center; border: none; vertical-align: middle;\"&gt;cubo&lt;/td&gt;&lt;td style=\"width: 50%; text-align: center; border: none; vertical-align: middle;\"&gt;bloque rectangular&lt;/td&gt;&lt;/tr&gt;&lt;/tbody&gt;&lt;/table&gt;","seed":{"parameters":[],"calculated":[{"name":"A1","label":"&lt;div style=\"display:flex; justify-content:center;\"&gt;&lt;img src=\"https://blueberry-assets.oneclick.es/M1_MyM_2_6.svg\" width=\"300\"&gt;&lt;/img&gt;&lt;/div&gt;","function":"","incorrect":true},{"name":"A2","label":"&lt;div style=\"display:flex; justify-content:center;\"&gt;&lt;img src=\"https://blueberry-assets.oneclick.es/M1_G_12a_1.svg\" width=\"300\"&gt;&lt;/img&gt;&lt;/div&gt;","function":"","incorrect":true},{"name":"A3","label":"&lt;div style=\"display:flex; justify-content:center;\"&gt;&lt;img src=\"https://blueberry-assets.oneclick.es/M1_G_12a_2.svg\" width=\"300\"&gt;&lt;/img&gt;&lt;/div&gt;","function":"","incorrect":true},{"name":"A4","label":"&lt;div style=\"display:flex; justify-content:center;\"&gt;&lt;img src=\"https://blueberry-assets.oneclick.es/M1_G_12a_10.svg\" width=\"300\"&gt;&lt;/img&gt;&lt;/div&gt;","function":""},{"name":"A5","label":"&lt;div style=\"display:flex; justify-content:center;\"&gt;&lt;img src=\"https://blueberry-assets.oneclick.es/M1_G_12a_3.svg\" width=\"300\"&gt;&lt;/img&gt;&lt;/div&gt;","function":""},{"name":"A6","label":"&lt;div style=\"display:flex; justify-content:center;\"&gt;&lt;img src=\"https://blueberry-assets.oneclick.es/M1_G_12a_4.svg\" width=\"300\"&gt;&lt;/img&gt;&lt;/div&gt;","function":""}],"uniques":true},"algorithm":{"name":"trueFalse","template":"Multiple choice – standard","params":{"countCorrect":1,"countIncorrect":2,"showCheckIcon":false,"columns":3}}}</t>
  </si>
  <si>
    <t>M1-G-12b</t>
  </si>
  <si>
    <t>Identifica la esfera y el cono en objetos de su entorno</t>
  </si>
  <si>
    <t>¿Cómo se llama esta figura?
M1-G-12b-1
Esfera*
Cono
Cubo
Bloque rectangular
(Se ven 3)</t>
  </si>
  <si>
    <t>Las esferas tienen forma de pelota.</t>
  </si>
  <si>
    <t>{"id":"M1-G-12b-I-1","stimulus":"&lt;p&gt;¿Cómo se llama esta figura?&lt;/p&gt;&lt;div style=\"display:flex; justify-content:center;\"&gt;&lt;img src=\"https://blueberry-assets.oneclick.es/M1_G_12b_1.svg\" width=\"300\"&gt;&lt;/img&gt;&lt;/div&gt;","hint":"&lt;p&gt;Las esferas tienen forma de pelota.&lt;/p&gt;","feedback":"&lt;p&gt;Las esferas tienen forma de pelota.&lt;/p&gt;","seed":{"parameters":[],"calculated":[{"name":"A1","label":"Esfera"},{"name":"A2","label":"Cono","incorrect":true},{"name":"A3","label":"Cubo","incorrect":true},{"name":"A4","label":"Bloque rectangular","incorrect":true}],"uniques":true},"algorithm":{"name":"trueFalse","template":"Multiple choice – standard","params":{"countCorrect":1,"countIncorrect":2,"showCheckIcon":false,"columns":3}}}</t>
  </si>
  <si>
    <t>¿Cómo se llama esta figura?
M1-G-12b-2
Esfera
Cono*
Cubo
Bloque rectangular
(Se ven 3)</t>
  </si>
  <si>
    <t>Los conos tienen una base circular y acaban en punta.</t>
  </si>
  <si>
    <t>{"id":"M1-G-12b-I-2","stimulus":"&lt;p&gt;¿Cómo se llama esta figura?&lt;/p&gt;&lt;div style=\"display:flex; justify-content:center;\"&gt;&lt;img src=\"https://blueberry-assets.oneclick.es/M1_G_12b_2.svg\" width=\"300\"&gt;&lt;/img&gt;&lt;/div&gt;","hint":"&lt;p&gt;Los conos tienen una base circular y acaban en punta.&lt;/p&gt;","feedback":"&lt;p&gt;Los conos tienen una base circular y acaban en punta.&lt;/p&gt;","seed":{"parameters":[],"calculated":[{"name":"A1","label":"Esfera","incorrect":true},{"name":"A2","label":"Cono"},{"name":"A3","label":"Cubo","incorrect":true},{"name":"A4","label":"Bloque rectangular","incorrect":true}],"uniques":true},"algorithm":{"name":"trueFalse","template":"Multiple choice – standard","params":{"countCorrect":1,"countIncorrect":2,"showCheckIcon":false,"columns":3}}}</t>
  </si>
  <si>
    <t>&lt;p&gt;Haz clic en el objeto con forma de esfera.&lt;/p&gt;</t>
  </si>
  <si>
    <t>Q1 = List = M1-G-12b-3, M1-G-12b-4
Q2 = List = M1-G-12b-5, M1-G-12b-6
Q3 = List = M1-G-12b-7, M1-G-12b-8
Q4 = List = M1-G-12b-9, M1-G-12b-10</t>
  </si>
  <si>
    <t>A1 = $$IMG={{Q1}}#*
A2 = $$IMG={{Q2}}#
A3 = $$IMG={{Q3}}#
A4 = $$IMG={{Q4}}#</t>
  </si>
  <si>
    <t>&lt;p&gt;Las esferas tienen forma de pelota.&lt;/p&gt;</t>
  </si>
  <si>
    <t>{
    "id": "M1-G-12b-E-1",
    "stimulus": "&lt;p&gt;Haz clic en el objeto con forma de esfera.&lt;/p&gt;",
    "hint": "&lt;p&gt;Las esferas tienen forma de pelota.&lt;/p&gt;",
    "feedback": "&lt;p&gt;Las esferas tienen forma de pelota.&lt;/p&gt;",
    "seed": {
        "parameters": [
            {
                "name": "Q1",
                "label": null,
                "list": [
                    "M1_G_12b_3.svg",
                    "M1_G_12b_4.svg"
                ]
            },
            {
                "name": "Q2",
                "label": null,
                "list": [
                    "M1_G_12b_5.svg",
                    "M1_G_12b_6.svg"
                ]
            },
            {
                "name": "Q3",
                "label": null,
                "list": [
                    "M1_G_12b_7.svg",
                    "M1_G_12b_8.svg"
                ]
            },
            {
                "name": "Q4",
                "label": null,
                "list": [
                    "M1_G_12b_9.svg",
                    "M1_G_12b_10.svg"
                ]
            }
        ],
        "calculated": [
            {
                "name": "A1",
                "label": "&lt;div style=\"display:flex; justify-content:center;\"&gt;&lt;img src=\"https://blueberry-assets.oneclick.es/{{Q1}}\" width=\"150\"&gt;&lt;/img&gt;&lt;/div&gt;",
                "function": ""
            },
            {
                "name": "A2",
                "label": "&lt;div style=\"display:flex; justify-content:center;\"&gt;&lt;img src=\"https://blueberry-assets.oneclick.es/{{Q2}}\" width=\"150\"&gt;&lt;/img&gt;&lt;/div&gt;",
                "function": "",
                "incorrect": true
            },
            {
                "name": "A3",
                "label": "&lt;div style=\"display:flex; justify-content:center;\"&gt;&lt;img src=\"https://blueberry-assets.oneclick.es/{{Q3}}\" width=\"150\"&gt;&lt;/img&gt;&lt;/div&gt;",
                "function": "",
                "incorrect": true
            },
            {
                "name": "A4",
                "label": "&lt;div style=\"display:flex; justify-content:center;\"&gt;&lt;img src=\"https://blueberry-assets.oneclick.es/{{Q4}}\" width=\"150\"&gt;&lt;/img&gt;&lt;/div&gt;",
                "function": "",
                "incorrect": true
            }
        ],
        "uniques": true
    },
    "algorithm": {
        "name": "trueFalse",
        "template": "Multiple choice – standard",
        "params": {
            "countCorrect": 1,
            "countIncorrect": 3,
            "showCheckIcon": false,
            "columns": 4
        }
    }
}</t>
  </si>
  <si>
    <t xml:space="preserve">Haz clic en el objeto con forma de cono. </t>
  </si>
  <si>
    <t>A1 = {{Q2}}
A2 = {{Q1}}
A3 = {{Q3}}
A4 = {{Q4}}</t>
  </si>
  <si>
    <t>{
    "id": "M1-G-12b-E-2",
    "stimulus": "&lt;p&gt;Haz clic en el objeto con forma de cono.&lt;/p&gt;",
    "hint": "&lt;p&gt;Los conos tienen una base circular y acaban en punta.&lt;/p&gt;",
    "feedback": "&lt;p&gt;Los conos tienen una base circular y acaban en punta.&lt;/p&gt;",
    "seed": {
        "parameters": [
            {
                "name": "Q1",
                "label": null,
                "list": [
                    "M1_G_12b_3.svg",
                    "M1_G_12b_4.svg"
                ]
            },
            {
                "name": "Q2",
                "label": null,
                "list": [
                    "M1_G_12b_5.svg",
                    "M1_G_12b_6.svg"
                ]
            },
            {
                "name": "Q3",
                "label": null,
                "list": [
                    "M1_G_12b_7.svg",
                    "M1_G_12b_8.svg"
                ]
            },
            {
                "name": "Q4",
                "label": null,
                "list": [
                    "M1_G_12b_9.svg",
                    "M1_G_12b_10.svg"
                ]
            }
        ],
        "calculated": [
            {
                "name": "A1",
                "label": "&lt;div style=\"display:flex; justify-content:center;\"&gt;&lt;img src=\"https://blueberry-assets.oneclick.es/{{Q1}}\" width=\"150\"&gt;&lt;/img&gt;&lt;/div&gt;",
                "function": "",
                "incorrect": true
            },
            {
                "name": "A2",
                "label": "&lt;div style=\"display:flex; justify-content:center;\"&gt;&lt;img src=\"https://blueberry-assets.oneclick.es/{{Q2}}\" width=\"150\"&gt;&lt;/img&gt;&lt;/div&gt;",
                "function": ""
            },
            {
                "name": "A3",
                "label": "&lt;div style=\"display:flex; justify-content:center;\"&gt;&lt;img src=\"https://blueberry-assets.oneclick.es/{{Q3}}\" width=\"150\"&gt;&lt;/img&gt;&lt;/div&gt;",
                "function": "",
                "incorrect": true
            },
            {
                "name": "A4",
                "label": "&lt;div style=\"display:flex; justify-content:center;\"&gt;&lt;img src=\"https://blueberry-assets.oneclick.es/{{Q4}}\" width=\"150\"&gt;&lt;/img&gt;&lt;/div&gt;",
                "function": "",
                "incorrect": true
            }
        ],
        "uniques": true
    },
    "algorithm": {
        "name": "trueFalse",
        "template": "Multiple choice – standard",
        "params": {
            "countCorrect": 1,
            "countIncorrect": 3,
            "showCheckIcon": false,
            "columns": 4
        }
    }
}</t>
  </si>
  <si>
    <t>M1-G-13a</t>
  </si>
  <si>
    <t>Distingue atributos característicos ("los triángulos son cerrados y de tres lados") frente a atributos no característicos (por ej., color, orientación, tamaño...)</t>
  </si>
  <si>
    <t>&lt;p&gt;Indica si las afirmaciones son verdaderas o falsas.&lt;/p&gt;</t>
  </si>
  <si>
    <t>A1=Los triángulos tienen tres lados.#*
A2=Los triángulos tienen tres vértices.#*
A3=Los triángulos son cerrados.#*
A4=Los triángulos son abiertos.#
A5=Los triangulos son de color rojo.#
A6=Los triángulos son muy pequeños.#
A7=Los triángulos son de color azul.#
A8=Los triángulos son muy grandes.#</t>
  </si>
  <si>
    <t>$$IMG=M1-G-13a-1</t>
  </si>
  <si>
    <t>{"id":"M1-G-13a-I-1","stimulus":"&lt;p&gt;Indica si las afirmaciones son verdaderas o falsas.&lt;/p&gt;","hint":"&lt;div style=\"display:flex; justify-content:center;\"&gt;&lt;img src=\"https://blueberry-assets.oneclick.es/M1_G_13a_1.svg\" width=\"400\"&gt;&lt;/img&gt;&lt;/div&gt;","feedback":"&lt;div style=\"display:flex; justify-content:center;\"&gt;&lt;img src=\"https://blueberry-assets.oneclick.es/M1_G_13a_1.svg\" width=\"400\"&gt;&lt;/img&gt;&lt;/div&gt;","seed":{"parameters":[],"calculated":[{"name":"A1","label":"Los triángulos tienen tres lados.","function":""},{"name":"A2","label":"Los triángulos tienen tres vértices.","function":""},{"name":"A3","label":"Los triángulos son cerrados.","function":""},{"name":"A4","label":"Los triángulos son abiertos.","function":"","incorrect":true},{"name":"A5","label":"Los triangulos son de color rojo.","function":"","incorrect":true},{"name":"A6","label":"Los triángulos son muy pequeños.","function":"","incorrect":true},{"name":"A7","label":"Los triángulos son de color azul.","function":"","incorrect":true},{"name":"A8","label":"Los triángulos son muy grandes.","function":"","incorrect":true}],"uniques":true},"algorithm":{"name":"trueFalse","template":"Choice matrix – inline","params":{"countCorrect":1,"countIncorrect":2,"showCheckIcon":false,"options":["Verdadero","Falso"]}}}</t>
  </si>
  <si>
    <t>&lt;p&gt;Haz clic en la frase correcta.&lt;/p&gt;</t>
  </si>
  <si>
    <t>A1=Los cuadrados tienen cuatro lados iguales.#*
A2=Los cuadrados tienen cuatro vértices.#*
A3=Los cuadrados son cerrados.#*
A4=Los cuadrados son abiertos.#
A5=Los cuadrados son de color verde.#
A6=Los cuadrados son muy pequeños.#
A7=Los cuadrados son de color amarillo.#
A8=Los cuadrados son muy grandes.#</t>
  </si>
  <si>
    <t>$$IMG=M1-G-13a-3</t>
  </si>
  <si>
    <t>{"id":"M1-G-13a-I-2","stimulus":"&lt;p&gt;Haz clic en la frase correcta.&lt;/p&gt;","hint":"&lt;div style=\"display:flex; justify-content:center;\"&gt;&lt;img src=\"https://blueberry-assets.oneclick.es/M1_G_13a_3.svg\" width=\"400\"&gt;&lt;/img&gt;&lt;/div&gt;","feedback":"&lt;div style=\"display:flex; justify-content:center;\"&gt;&lt;img src=\"https://blueberry-assets.oneclick.es/M1_G_13a_3.svg\" width=\"400\"&gt;&lt;/img&gt;&lt;/div&gt;","seed":{"parameters":[],"calculated":[{"name":"A1","label":"Los cuadrados tienen cuatro lados iguales.","function":""},{"name":"A2","label":"Los cuadrados tienen cuatro vértices.","function":""},{"name":"A3","label":"Los cuadrados son cerrados.","function":""},{"name":"A4","label":"Los cuadrados son abiertos.","function":"","incorrect":true},{"name":"A5","label":"Los cuadrados son de color verde.","function":"","incorrect":true},{"name":"A6","label":"Los cuadrados son muy pequeños.","function":"","incorrect":true},{"name":"A7","label":"Los cuadrados son de color amarillo.","function":"","incorrect":true},{"name":"A8","label":"Los cuadrados son muy grandes.","function":"","incorrect":true}],"uniques":true},"algorithm":{"name":"trueFalse","template":"Choice matrix – inline","params":{"countCorrect":1,"countIncorrect":2,"showCheckIcon":false,"options":["Verdadero","Falso"]}}}</t>
  </si>
  <si>
    <t>A1=Los rectángulos tienen cuatro lados.#*
A2=Los rectángulos tienen cuatro vértices.#*
A3=Los rectángulos son cerrados.#*
A4=Los rectángulos son abiertos.#
A5=Los rectangulos son de color rosa.#
A6=Los rectángulos son muy pequeños.#
A7=Los rectángulos son de color amarillo.#
A8=Los rectángulos son muy morado.#</t>
  </si>
  <si>
    <t>$$IMG=M1-G-13a-2</t>
  </si>
  <si>
    <t>{"id":"M1-G-13a-I-3","stimulus":"&lt;p&gt;Indica si las afirmaciones son verdaderas o falsas.&lt;/p&gt;","hint":"&lt;div style=\"display:flex; justify-content:center;\"&gt;&lt;img src=\"https://blueberry-assets.oneclick.es/M1_G_13a_2.svg\" width=\"400\"&gt;&lt;/img&gt;&lt;/div&gt;","feedback":"&lt;div style=\"display:flex; justify-content:center;\"&gt;&lt;img src=\"https://blueberry-assets.oneclick.es/M1_G_13a_2.svg\" width=\"400\"&gt;&lt;/img&gt;&lt;/div&gt;","seed":{"parameters":[],"calculated":[{"name":"A1","label":"Los rectángulos tienen cuatro lados.","function":""},{"name":"A2","label":"Los rectángulos tienen cuatro vértices.","function":""},{"name":"A3","label":"Los rectángulos son cerrados.","function":""},{"name":"A4","label":"Los rectángulos son abiertos.","function":"","incorrect":true},{"name":"A5","label":"Los rectangulos son de color rosa.","function":"","incorrect":true},{"name":"A6","label":"Los rectángulos son muy pequeños.","function":"","incorrect":true},{"name":"A7","label":"Los rectángulos son de color amarillo.","function":"","incorrect":true},{"name":"A8","label":"Los rectángulos son muy grandes.","function":"","incorrect":true}],"uniques":true},"algorithm":{"name":"trueFalse","template":"Choice matrix – inline","params":{"countCorrect":1,"countIncorrect":2,"showCheckIcon":false,"options":["Verdadero","Falso"]}}}</t>
  </si>
  <si>
    <t>&lt;p&gt;Completa la frase.&lt;/p&gt;</t>
  </si>
  <si>
    <t>&lt;p&gt;Todos los cuadrados {{A1}}.&lt;/p&gt;</t>
  </si>
  <si>
    <t>group1=
A1= tienen cuatro lados iguales#*
A2= tienen tres vértices#</t>
  </si>
  <si>
    <t>{"id":"M1-G-13a-E-1","stimulus":"&lt;p&gt;Completa la frase.&lt;/p&gt;","template":"&lt;p&gt;Todos los cuadrados {{response}}.&lt;/p&gt;","hint":"&lt;div style=\"display:flex; justify-content:center;\"&gt;&lt;img src=\"https://blueberry-assets.oneclick.es/M1_G_13a_3.svg\" width=\"400\"&gt;&lt;/img&gt;&lt;/div&gt;","feedback":"&lt;div style=\"display:flex; justify-content:center;\"&gt;&lt;img src=\"https://blueberry-assets.oneclick.es/M1_G_13a_3.svg\" width=\"400\"&gt;&lt;/img&gt;&lt;/div&gt;","seed":{"parameters":[],"calculated":[{"name":"A1","label":"tienen cuatro lados iguales","function":"","group":1},{"name":"A2","label":"tienen tres vértices","function":"","incorrect":true,"group":1}],"uniques":true},"algorithm":{"name":"groupResponses","template":"Cloze with drop down"}}</t>
  </si>
  <si>
    <t>&lt;p&gt;Todos los {{A1}} tienen tres lados.&lt;/p&gt;</t>
  </si>
  <si>
    <t>group1=
A1=triángulos#*
A2=rectángulos#
A3=cuadrados#</t>
  </si>
  <si>
    <t>$$IMG=M1-G-13a-4</t>
  </si>
  <si>
    <t>{"id":"M1-G-13a-E-2","stimulus":"&lt;p&gt;Completa la frase.&lt;/p&gt;","template":"&lt;p&gt;Todos los {{response}} tienen tres lados.&lt;/p&gt;","hint":"&lt;div style=\"display:flex; justify-content:center;\"&gt;&lt;img src=\"https://blueberry-assets.oneclick.es/M1_G_13a_4.svg\" width=\"600\"&gt;&lt;/img&gt;&lt;/div&gt;","feedback":"&lt;div style=\"display:flex; justify-content:center;\"&gt;&lt;img src=\"https://blueberry-assets.oneclick.es/M1_G_13a_4.svg\" width=\"600\"&gt;&lt;/img&gt;&lt;/div&gt;","seed":{"parameters":[],"calculated":[{"name":"A1","label":"triángulos","function":"","group":1},{"name":"A2","label":"rectángulos","function":"","incorrect":true,"group":1},{"name":"A3","label":"cuadrados","function":"","incorrect":true,"group":1}],"uniques":true},"algorithm":{"name":"groupResponses","template":"Cloze with drop down"}}</t>
  </si>
  <si>
    <t>&lt;p&gt;Todos los triángulos tienen {{A1}}.&lt;/p&gt;</t>
  </si>
  <si>
    <t>group1=
A1=tres lados#*
A2=cuatro lados iguales#</t>
  </si>
  <si>
    <t>{"id":"M1-G-13a-E-3","stimulus":"&lt;p&gt;Completa la frase.&lt;/p&gt;","template":"&lt;p&gt;Todos los triángulos tienen {{response}}.&lt;/p&gt;","hint":"&lt;div style=\"display:flex; justify-content:center;\"&gt;&lt;img src=\"https://blueberry-assets.oneclick.es/M1_G_13a_1.svg\" width=\"350\"&gt;&lt;/img&gt;&lt;/div&gt;","feedback":"&lt;div style=\"display:flex; justify-content:center;\"&gt;&lt;img src=\"https://blueberry-assets.oneclick.es/M1_G_13a_1.svg\" width=\"350\"&gt;&lt;/img&gt;&lt;/div&gt;","seed":{"parameters":[],"calculated":[{"name":"A1","label":"tres lados","function":"","group":1},{"name":"A2","label":"cuatro lados iguales","function":"","incorrect":true,"group":1}],"uniques":true},"algorithm":{"name":"groupResponses","template":"Cloze with drop down"}}</t>
  </si>
  <si>
    <t>M1-G-14a</t>
  </si>
  <si>
    <t>Compone formas bidimensionales usando rectángulos, cuadrados, trapecios, triángulos, semicírculos y cuartos de círculo (tangram)</t>
  </si>
  <si>
    <t>Indica si las afirmaciones son correctas.
M1-G-14a-1
Las orejas del gato son triángulos.*
El cuerpo del gato está formado por triángulos.*
La cara del gato son cuadrados.*
Las orejas del gato son rectángulos.
El cuerpo del gato está formado por cuadrados.
La cola del gato es un cuadrado.
(Se ven 3)</t>
  </si>
  <si>
    <t>M1-G-14a-2</t>
  </si>
  <si>
    <t>{"id":"M1-G-14a-I-1","stimulus":"&lt;p&gt;Indica si las afirmaciones son correctas.&lt;/p&gt;&lt;div style=\"display:flex; justify-content:center;\"&gt;&lt;img src=\"https://blueberry-assets.oneclick.es/M1_G_14a_1.svg\" width=\"300\"&gt;&lt;/img&gt;&lt;/div&gt;","hint":"&lt;div style=\"display:flex; justify-content:center;\"&gt;&lt;img src=\"https://blueberry-assets.oneclick.es/M1_G_14a_2.svg\" width=\"400\"&gt;&lt;/img&gt;&lt;/div&gt;","feedback":"&lt;div style=\"display:flex; justify-content:center;\"&gt;&lt;img src=\"https://blueberry-assets.oneclick.es/M1_G_14a_2.svg\" width=\"400\"&gt;&lt;/img&gt;&lt;/div&gt;","seed":{"parameters":[],"calculated":[{"name":"A1","label":"Las orejas del gato son triángulos."},{"name":"A2","label":"El cuerpo del gato está formado por triángulos."},{"name":"A3","label":"La cara del gato es un cuadrado."},{"name":"A4","label":"Las orejas del gato son rectángulos.","incorrect":true},{"name":"A5","label":"El cuerpo del gato está formado por cuadrados.","incorrect":true},{"name":"A6","label":"La cola del gato es un cuadrado.","incorrect":true}],"uniques":true},"algorithm":{"name":"trueFalse","template":"Choice matrix – inline","params":{"countCorrect":2,"countIncorrect":1,"showCheckIcon":false,"options":["Correcto","Incorrecto"]}}}</t>
  </si>
  <si>
    <t>Indica si las afirmaciones son correctas.
M1-G-14a-3
Las ruedas del camión son semicírculos.*
El acoplado del camión es un rectángulo.*
La ventana del camión es un cuadrado.*
La ventana del camión es un triángulo.
Las ruedas de camión son círculos.
El acoplado del camión es un cuadrado.
(Se ven 3)</t>
  </si>
  <si>
    <t>{"id":"M1-G-14a-I-2","stimulus":"&lt;p&gt;Indica si las afirmaciones son correctas.&lt;/p&gt;&lt;div style=\"display:flex; justify-content:center;\"&gt;&lt;img src=\"https://blueberry-assets.oneclick.es/M1_G_14a_3.svg\" width=\"300\"&gt;&lt;/img&gt;&lt;/div&gt;","hint":"&lt;div style=\"display:flex; justify-content:center;\"&gt;&lt;img src=\"https://blueberry-assets.oneclick.es/M1_G_14a_2.svg\" width=\"400\"&gt;&lt;/img&gt;&lt;/div&gt;","feedback":"&lt;div style=\"display:flex; justify-content:center;\"&gt;&lt;img src=\"https://blueberry-assets.oneclick.es/M1_G_14a_2.svg\" width=\"400\"&gt;&lt;/img&gt;&lt;/div&gt;","seed":{"parameters":[],"calculated":[{"name":"A1","label":"Las ruedas del camión son semicírculos."},{"name":"A2","label":"El acoplado del camión es un rectángulo."},{"name":"A3","label":"La ventana del camión es un cuadrado."},{"name":"A4","label":"La ventana del camión es un triángulo.","incorrect":true},{"name":"A5","label":"Las ruedas de camión son círculos.","incorrect":true},{"name":"A6","label":"El acoplado del camión es un cuadrado.","incorrect":true}],"uniques":true},"algorithm":{"name":"trueFalse","template":"Choice matrix – inline","params":{"countCorrect":2,"countIncorrect":1,"showCheckIcon":false,"options":["Correcto","Incorrecto"]}}}</t>
  </si>
  <si>
    <t>Indica si las afirmaciones son correctas.
M1-G-14a-4
La cabeza del ratón es un triángulo.*
Las orejas del ratón son semicírculos.*
La cola del ratón es un rectángulo.*
La colas del ratón es un triángulo.
Las orejas del ratón son cuadrados.
El cuerpo del ratón es un rectángulo.</t>
  </si>
  <si>
    <t>{"id":"M1-G-14a-I-3","stimulus":"&lt;p&gt;Indica si las afirmaciones son correctas.&lt;/p&gt;&lt;div style=\"display:flex; justify-content:center;\"&gt;&lt;img src=\"https://blueberry-assets.oneclick.es/M1_G_14a_4.svg\" width=\"300\"&gt;&lt;/img&gt;&lt;/div&gt;","hint":"&lt;div style=\"display:flex; justify-content:center;\"&gt;&lt;img src=\"https://blueberry-assets.oneclick.es/M1_G_14a_2.svg\" width=\"400\"&gt;&lt;/img&gt;&lt;/div&gt;","feedback":"&lt;div style=\"display:flex; justify-content:center;\"&gt;&lt;img src=\"https://blueberry-assets.oneclick.es/M1_G_14a_2.svg\" width=\"400\"&gt;&lt;/img&gt;&lt;/div&gt;","seed":{"parameters":[],"calculated":[{"name":"A1","label":"La cabeza del ratón es un triángulo."},{"name":"A2","label":"Las orejas del ratón son semicírculos."},{"name":"A3","label":"La cola del ratón es un rectángulo."},{"name":"A4","label":"La cola del ratón es un triángulo.","incorrect":true},{"name":"A5","label":"Las orejas del ratón son cuadrados.","incorrect":true},{"name":"A6","label":"El cuerpo del ratón es un rectángulo.","incorrect":true}],"uniques":true},"algorithm":{"name":"trueFalse","template":"Choice matrix – inline","params":{"countCorrect":2,"countIncorrect":1,"showCheckIcon":false,"options":["Correcto","Incorrecto"]}}}</t>
  </si>
  <si>
    <t xml:space="preserve">Observa la imagen y completa la oración.
M1-G-14a-5
</t>
  </si>
  <si>
    <t xml:space="preserve">Las coletas de la niña son {{grupo1}}.
</t>
  </si>
  <si>
    <t>grupo1={{A1}}* | {{A2}} | {{A3}}
A1= "cuartos de círculo"
A2="rectángulos"
A3="triángulos"</t>
  </si>
  <si>
    <t>{"id":"M1-G-14a-E-1","stimulus":"&lt;p&gt;Observa la imagen y completa la oración.&lt;/p&gt;&lt;div style=\"display:flex; justify-content:center;\"&gt;&lt;img src=\"https://blueberry-assets.oneclick.es/M1_G_14a_5.svg\" width=\"300\"&gt;&lt;/img&gt;&lt;/div&gt;","template":"&lt;p&gt;Las coletas de la niña son {{response}}.&lt;/p&gt;","hint":"&lt;div style=\"display:flex; justify-content:center;\"&gt;&lt;img src=\"https://blueberry-assets.oneclick.es/M1_G_14a_2.svg\" width=\"400\"&gt;&lt;/img&gt;&lt;/div&gt;","feedback":"&lt;div style=\"display:flex; justify-content:center;\"&gt;&lt;img src=\"https://blueberry-assets.oneclick.es/M1_G_14a_2.svg\" width=\"400\"&gt;&lt;/img&gt;&lt;/div&gt;","seed":{"parameters":[],"calculated":[{"name":"A1","label":"cuartos de círculo","group":1},{"name":"A2","label":"rectángulos","incorrect":true,"group":1},{"name":"A3","label":"triángulos","incorrect":true,"group":1}],"uniques":true},"algorithm":{"name":"groupResponses","template":"Cloze with drop down"}}</t>
  </si>
  <si>
    <t>Las manos de la niña son {{grupo1}}.</t>
  </si>
  <si>
    <t>A1= "semicírculos"
A2="cuadrados"
A3="rectángulos"</t>
  </si>
  <si>
    <t>{"id":"M1-G-14a-E-2","stimulus":"&lt;p&gt;Observa la imagen y completa la oración.&lt;/p&gt;&lt;div style=\"display:flex; justify-content:center;\"&gt;&lt;img src=\"https://blueberry-assets.oneclick.es/M1_G_14a_5.svg\" width=\"300\"&gt;&lt;/img&gt;&lt;/div&gt;","template":"&lt;p&gt;Las manos de la niña son {{response}}.&lt;/p&gt;","hint":"&lt;div style=\"display:flex; justify-content:center;\"&gt;&lt;img src=\"https://blueberry-assets.oneclick.es/M1_G_14a_2.svg\" width=\"400\"&gt;&lt;/img&gt;&lt;/div&gt;","feedback":"&lt;div style=\"display:flex; justify-content:center;\"&gt;&lt;img src=\"https://blueberry-assets.oneclick.es/M1_G_14a_2.svg\" width=\"400\"&gt;&lt;/img&gt;&lt;/div&gt;","seed":{"parameters":[],"calculated":[{"name":"A1","label":"semicírculos","group":1},{"name":"A2","label":"cuadrados","incorrect":true,"group":1},{"name":"A3","label":"rectángulos","incorrect":true,"group":1}],"uniques":true},"algorithm":{"name":"groupResponses","template":"Cloze with drop down"}}</t>
  </si>
  <si>
    <t>Observa la imagen y completa la oración.
M1-G-14a-6</t>
  </si>
  <si>
    <t>La cabeza del payaso es un {{grupo1}}.</t>
  </si>
  <si>
    <t>A1= "triángulo"
A2="cuadrado"*
A3="rectángulo"</t>
  </si>
  <si>
    <t>{"id":"M1-G-14a-E-3","stimulus":"&lt;p&gt;Observa la imagen y completa la oración.&lt;/p&gt;&lt;div style=\"display:flex; justify-content:center;\"&gt;&lt;img src=\"https://blueberry-assets.oneclick.es/M1_G_14a_6.svg\" width=\"300\"&gt;&lt;/img&gt;&lt;/div&gt;","template":"&lt;p&gt;La cabeza del payaso es un {{response}}.&lt;/p&gt;","hint":"&lt;div style=\"display:flex; justify-content:center;\"&gt;&lt;img src=\"https://blueberry-assets.oneclick.es/M1_G_14a_2.svg\" width=\"400\"&gt;&lt;/img&gt;&lt;/div&gt;","feedback":"&lt;div style=\"display:flex; justify-content:center;\"&gt;&lt;img src=\"https://blueberry-assets.oneclick.es/M1_G_14a_2.svg\" width=\"400\"&gt;&lt;/img&gt;&lt;/div&gt;","seed":{"parameters":[],"calculated":[{"name":"A1","label":"triángulo","incorrect":true,"group":1},{"name":"A2","label":"cuadrado","group":1},{"name":"A3","label":"rectángulo","incorrect":true,"group":1}],"uniques":true},"algorithm":{"name":"groupResponses","template":"Cloze with drop down"}}</t>
  </si>
  <si>
    <t>M1-G-18a</t>
  </si>
  <si>
    <t>Compone formas tridimensionales usando cubos, prismas rectangulares, conos y cilindros (tangram)</t>
  </si>
  <si>
    <r>
      <rPr>
        <rFont val="Calibri, Arial"/>
        <sz val="12.0"/>
      </rPr>
      <t xml:space="preserve">Arrastra los nombres de las 2 figuras de este objeto.
</t>
    </r>
    <r>
      <rPr>
        <rFont val="Calibri, Arial"/>
        <color rgb="FF1155CC"/>
        <sz val="12.0"/>
        <u/>
      </rPr>
      <t>https://blueberry-assets.oneclick.es/M1_G_18a_1.svg</t>
    </r>
  </si>
  <si>
    <t>A1 = Cubo
A2 = Cilindro
A3 = Prisma rectangular
A4 = Cono</t>
  </si>
  <si>
    <r>
      <rPr>
        <rFont val="Calibri"/>
        <sz val="12.0"/>
      </rPr>
      <t xml:space="preserve">Esta imagen: </t>
    </r>
    <r>
      <rPr>
        <rFont val="Calibri"/>
        <color rgb="FF1155CC"/>
        <sz val="12.0"/>
        <u/>
      </rPr>
      <t>https://blueberry-assets.oneclick.es/M1_G_18a_7.svg</t>
    </r>
    <r>
      <rPr>
        <rFont val="Calibri"/>
        <sz val="12.0"/>
      </rPr>
      <t xml:space="preserve">
Debajo de ellas las etiquetas: "Cubo", "Prisma rectangular", "Cilindro" y "Cono".</t>
    </r>
  </si>
  <si>
    <r>
      <rPr>
        <rFont val="Calibri"/>
        <sz val="12.0"/>
      </rPr>
      <t xml:space="preserve">Esta imagen: </t>
    </r>
    <r>
      <rPr>
        <rFont val="Calibri"/>
        <color rgb="FF1155CC"/>
        <sz val="12.0"/>
        <u/>
      </rPr>
      <t>https://blueberry-assets.oneclick.es/M1_G_18a_7.svg</t>
    </r>
    <r>
      <rPr>
        <rFont val="Calibri"/>
        <sz val="12.0"/>
      </rPr>
      <t xml:space="preserve">
Debajo de ellas las etiquetas: "Cubo", "Prisma rectangular", "Cilindro" y "Cono".</t>
    </r>
  </si>
  <si>
    <t>{
    "id": "M1-G-18a-I-1",
    "stimulus": "&lt;p&gt;Arrastra los nombres de las 2 figuras de este objeto.&lt;/p&gt;",
    "hint": "&lt;div style=\"display:flex; justify-content:center;\"&gt;&lt;div class=\"lemo-fixed-to-responsive\" style=\"max-width: 400px;position: relative;width: 100%;display: inline-block;\"&gt;&lt;img src=\"https://blueberry-assets.oneclick.es/M1_G_18a_7.svg\" alt=\"\" tabindex=\"0\"&gt;&lt;/img&gt;&lt;div class=\"lemo-graphie-container\" style=\"position: absolute;top: 0;left: 0;width: 100%;height: 100%;\"&gt;&lt;div class=\"lemo-graphie\" style=\"position: relative; width: 100%; height: 100%;\"&gt;&lt;span class=\"lemo-graphie-label\" style=\"position: absolute; left: 4%; top: 80.9005%;\"&gt;&lt;p style=\"text-align:center;\"&gt;Prisma&lt;br&gt;rectangular&lt;/p&gt;&lt;/span&gt;&lt;span class=\"lemo-graphie-label\" style=\"position: absolute; left: 34%; top: 85%;\"&gt;Cubo&lt;/span&gt;&lt;span class=\"lemo-graphie-label\" style=\"position: absolute; left: 58%; top: 85%;\"&gt;Cilindro&lt;/span&gt;&lt;span class=\"lemo-graphie-label\" style=\"position: absolute; left: 83%; top: 85%;\"&gt;Cono&lt;/span&gt;&lt;/div&gt;&lt;/div&gt;&lt;/div&gt;&lt;/div&gt;",
    "feedback": "&lt;div style=\"display:flex; justify-content:center;\"&gt;&lt;div class=\"lemo-fixed-to-responsive\" style=\"max-width: 400px;position: relative;width: 100%;display: inline-block;\"&gt;&lt;img src=\"https://blueberry-assets.oneclick.es/M1_G_18a_7.svg\" alt=\"\" tabindex=\"0\"&gt;&lt;/img&gt;&lt;div class=\"lemo-graphie-container\" style=\"position: absolute;top: 0;left: 0;width: 100%;height: 100%;\"&gt;&lt;div class=\"lemo-graphie\" style=\"position: relative; width: 100%; height: 100%;\"&gt;&lt;span class=\"lemo-graphie-label\" style=\"position: absolute; left: 4%; top: 80.9005%;\"&gt;&lt;p style=\"text-align:center;\"&gt;Prisma&lt;br&gt;rectangular&lt;/p&gt;&lt;/span&gt;&lt;span class=\"lemo-graphie-label\" style=\"position: absolute; left: 34%; top: 85%;\"&gt;Cubo&lt;/span&gt;&lt;span class=\"lemo-graphie-label\" style=\"position: absolute; left: 58%; top: 85%;\"&gt;Cilindro&lt;/span&gt;&lt;span class=\"lemo-graphie-label\" style=\"position: absolute; left: 83%; top: 85%;\"&gt;Cono&lt;/span&gt;&lt;/div&gt;&lt;/div&gt;&lt;/div&gt;&lt;/div&gt;",
    "seed": {
        "parameters": [
            {
                "name": "Q1",
                "label": null,
                "min": 100,
                "max": 10000,
                "step": 100
            },
            {
                "name": "Q2",
                "label": null,
                "list": [
                    20,
                    10,
                    5,
                    2,
                    1
                ]
            },
            {
                "name": "Q3",
                "label": null,
                "min": 1000,
                "max": 10000,
                "step": 5
            },
            {
                "name": "Q4",
                "label": null,
                "min": 5,
                "max": 100,
                "step": 5
            }
        ],
        "calculated": [
            {
                "name": "A1",
                "label": "Cubo"
            },
            {
                "name": "A2",
                "label": "Cilindro"
            },
            {
                "name": "A3",
                "label": "Prisma rectangular",
                "incorrect": true
            },
            {
                "name": "A4",
                "label": "Cono",
                "incorrect": true
            }
        ],
        "uniques": true
    },
    "algorithm": {
        "name": "labelImage",
        "template": "LabelImageDragDropV2",
        "params": {
            "image": {
                "src": "https://blueberry-assets.oneclick.es/M1_G_18a_1.png",
                "width": 650,
                "height": 158,
                "alt": "",
                "title": "",
                "percent": 1.2
            },
            "responses": [
                {
                    "x": 2,
                    "y": 12,
                    "z": 15,
                    "width": 130,
                    "height": 30,
                    "pointer": ""
                },
                {
                    "x": 165,
                    "y": 12,
                    "z": 27,
                    "width": 130,
                    "height": 30,
                    "pointer": ""
                }
            ],
            "fontSize": 10
        }
    }
}</t>
  </si>
  <si>
    <r>
      <rPr>
        <rFont val="Calibri, Arial"/>
        <sz val="12.0"/>
      </rPr>
      <t xml:space="preserve">Arrastra los nombres de las 2 figuras de este objeto.
</t>
    </r>
    <r>
      <rPr>
        <rFont val="Calibri, Arial"/>
        <color rgb="FF1155CC"/>
        <sz val="12.0"/>
        <u/>
      </rPr>
      <t>https://blueberry-assets.oneclick.es/M1_G_18a_2.svg</t>
    </r>
  </si>
  <si>
    <t>A1 = Cubo
A2 = Prisma rectangular
A3 = Cilindro
A4 = Cono</t>
  </si>
  <si>
    <r>
      <rPr>
        <rFont val="Calibri"/>
        <sz val="12.0"/>
      </rPr>
      <t xml:space="preserve">Esta imagen: </t>
    </r>
    <r>
      <rPr>
        <rFont val="Calibri"/>
        <color rgb="FF1155CC"/>
        <sz val="12.0"/>
        <u/>
      </rPr>
      <t>https://blueberry-assets.oneclick.es/M1_G_18a_7.svg</t>
    </r>
    <r>
      <rPr>
        <rFont val="Calibri"/>
        <sz val="12.0"/>
      </rPr>
      <t xml:space="preserve">
Debajo de ellas las etiquetas: "Cubo", "Prisma rectangular", "Cilindro" y "Cono".</t>
    </r>
  </si>
  <si>
    <r>
      <rPr>
        <rFont val="Calibri"/>
        <sz val="12.0"/>
      </rPr>
      <t xml:space="preserve">Esta imagen: </t>
    </r>
    <r>
      <rPr>
        <rFont val="Calibri"/>
        <color rgb="FF1155CC"/>
        <sz val="12.0"/>
        <u/>
      </rPr>
      <t>https://blueberry-assets.oneclick.es/M1_G_18a_7.svg</t>
    </r>
    <r>
      <rPr>
        <rFont val="Calibri"/>
        <sz val="12.0"/>
      </rPr>
      <t xml:space="preserve">
Debajo de ellas las etiquetas: "Cubo", "Prisma rectangular", "Cilindro" y "Cono".</t>
    </r>
  </si>
  <si>
    <t>{
    "id": "M1-G-18a-I-2",
    "stimulus": "&lt;p&gt;Arrastra los nombres de las 2 figuras de este objeto.&lt;/p&gt;",
    "hint": "&lt;div style=\"display:flex; justify-content:center;\"&gt;&lt;div class=\"lemo-fixed-to-responsive\" style=\"max-width: 400px;position: relative;width: 100%;display: inline-block;\"&gt;&lt;img src=\"https://blueberry-assets.oneclick.es/M1_G_18a_7.svg\" alt=\"\" tabindex=\"0\"&gt;&lt;/img&gt;&lt;div class=\"lemo-graphie-container\" style=\"position: absolute;top: 0;left: 0;width: 100%;height: 100%;\"&gt;&lt;div class=\"lemo-graphie\" style=\"position: relative; width: 100%; height: 100%;\"&gt;&lt;span class=\"lemo-graphie-label\" style=\"position: absolute; left: 4%; top: 80.9005%;\"&gt;&lt;p style=\"text-align:center;\"&gt;Prisma &lt;br&gt;rectangular&lt;/p&gt;&lt;/span&gt;&lt;span class=\"lemo-graphie-label\" style=\"position: absolute; left: 34%; top: 85%;\"&gt;Cubo&lt;/span&gt;&lt;span class=\"lemo-graphie-label\" style=\"position: absolute; left: 58%; top: 85%;\"&gt;Cilindro&lt;/span&gt;&lt;span class=\"lemo-graphie-label\" style=\"position: absolute; left: 83%; top: 85%;\"&gt;Cono&lt;/span&gt;&lt;/div&gt;&lt;/div&gt;&lt;/div&gt;&lt;/div&gt;",
    "feedback": "&lt;div style=\"display:flex; justify-content:center;\"&gt;&lt;div class=\"lemo-fixed-to-responsive\" style=\"max-width: 400px;position: relative;width: 100%;display: inline-block;\"&gt;&lt;img src=\"https://blueberry-assets.oneclick.es/M1_G_18a_7.svg\" alt=\"\" tabindex=\"0\"&gt;&lt;/img&gt;&lt;div class=\"lemo-graphie-container\" style=\"position: absolute;top: 0;left: 0;width: 100%;height: 100%;\"&gt;&lt;div class=\"lemo-graphie\" style=\"position: relative; width: 100%; height: 100%;\"&gt;&lt;span class=\"lemo-graphie-label\" style=\"position: absolute; left: 4%; top: 80.9005%;\"&gt;&lt;p style=\"text-align:center;\"&gt;Prisma &lt;br&gt;rectangular&lt;/p&gt;&lt;/span&gt;&lt;span class=\"lemo-graphie-label\" style=\"position: absolute; left: 34%; top: 85%;\"&gt;Cubo&lt;/span&gt;&lt;span class=\"lemo-graphie-label\" style=\"position: absolute; left: 58%; top: 85%;\"&gt;Cilindro&lt;/span&gt;&lt;span class=\"lemo-graphie-label\" style=\"position: absolute; left: 83%; top: 85%;\"&gt;Cono&lt;/span&gt;&lt;/div&gt;&lt;/div&gt;&lt;/div&gt;&lt;/div&gt;",
    "seed": {
        "parameters": [
            {
                "name": "Q1",
                "label": null,
                "min": 100,
                "max": 10000,
                "step": 100
            },
            {
                "name": "Q2",
                "label": null,
                "list": [
                    20,
                    10,
                    5,
                    2,
                    1
                ]
            },
            {
                "name": "Q3",
                "label": null,
                "min": 1000,
                "max": 10000,
                "step": 5
            },
            {
                "name": "Q4",
                "label": null,
                "min": 5,
                "max": 100,
                "step": 5
            }
        ],
        "calculated": [
            {
                "name": "A1",
                "label": "Cubo"
            },
            {
                "name": "A2",
                "label": "Prisma rectangular"
            },
            {
                "name": "A3",
                "label": "Cilindro",
                "incorrect": true
            },
            {
                "name": "A4",
                "label": "Cono",
                "incorrect": true
            }
        ],
        "uniques": true
    },
    "algorithm": {
        "name": "labelImage",
        "template": "LabelImageDragDropV2",
        "params": {
            "image": {
                "src": "https://blueberry-assets.oneclick.es/M1_G_18a_2.png",
                "width": 650,
                "height": 158,
                "alt": "",
                "title": "",
                "percent": 1.2
            },
            "responses": [
                {
                    "x": 85,
                    "y": 0,
                    "z": 15,
                    "width": 120,
                    "height": 30,
                    "pointer": ""
                },
                {
                    "x": 220,
                    "y": 133,
                    "z": 27,
                    "width": 120,
                    "height": 30,
                    "pointer": ""
                }
            ],
            "fontSize": 10
        }
    }
}</t>
  </si>
  <si>
    <r>
      <rPr>
        <rFont val="Calibri, Arial"/>
        <color theme="1"/>
        <sz val="12.0"/>
      </rPr>
      <t xml:space="preserve">Arrastra los nombres de las 2 figuras de este objeto.
</t>
    </r>
    <r>
      <rPr>
        <rFont val="Calibri, Arial"/>
        <color rgb="FF000000"/>
        <sz val="12.0"/>
      </rPr>
      <t>https://blueberry-assets.oneclick.es/M1_G_18a_3.s</t>
    </r>
    <r>
      <rPr>
        <rFont val="Calibri, Arial"/>
        <color rgb="FF1155CC"/>
        <sz val="12.0"/>
        <u/>
      </rPr>
      <t>vg</t>
    </r>
  </si>
  <si>
    <t>A1 = Prisma rectangular
A2 = Cono
A3 = Cubo
A4 = Cilindro</t>
  </si>
  <si>
    <r>
      <rPr>
        <rFont val="Calibri"/>
        <sz val="12.0"/>
      </rPr>
      <t xml:space="preserve">Esta imagen: </t>
    </r>
    <r>
      <rPr>
        <rFont val="Calibri"/>
        <color rgb="FF1155CC"/>
        <sz val="12.0"/>
        <u/>
      </rPr>
      <t>https://blueberry-assets.oneclick.es/M1_G_18a_7.svg</t>
    </r>
    <r>
      <rPr>
        <rFont val="Calibri"/>
        <sz val="12.0"/>
      </rPr>
      <t xml:space="preserve">
Debajo de ellas las etiquetas: "Cubo", "Prisma rectangular", "Cilindro" y "Cono".</t>
    </r>
  </si>
  <si>
    <r>
      <rPr>
        <rFont val="Calibri"/>
        <sz val="12.0"/>
      </rPr>
      <t xml:space="preserve">Esta imagen: </t>
    </r>
    <r>
      <rPr>
        <rFont val="Calibri"/>
        <color rgb="FF1155CC"/>
        <sz val="12.0"/>
        <u/>
      </rPr>
      <t>https://blueberry-assets.oneclick.es/M1_G_18a_7.svg</t>
    </r>
    <r>
      <rPr>
        <rFont val="Calibri"/>
        <sz val="12.0"/>
      </rPr>
      <t xml:space="preserve">
Debajo de ellas las etiquetas: "Cubo", "Prisma rectangular", "Cilindro" y "Cono".</t>
    </r>
  </si>
  <si>
    <t>{
    "id": "M1-G-18a-I-3",
    "stimulus": "&lt;p&gt;Arrastra los nombres de las 2 figuras de este objeto.&lt;/p&gt;",
    "hint": "&lt;div style=\"display:flex; justify-content:center;\"&gt;&lt;div class=\"lemo-fixed-to-responsive\" style=\"max-width: 400px;position: relative;width: 100%;display: inline-block;\"&gt;&lt;img src=\"https://blueberry-assets.oneclick.es/M1_G_18a_7.svg\" alt=\"\" tabindex=\"0\"&gt;&lt;/img&gt;&lt;div class=\"lemo-graphie-container\" style=\"position: absolute;top: 0;left: 0;width: 100%;height: 100%;\"&gt;&lt;div class=\"lemo-graphie\" style=\"position: relative; width: 100%; height: 100%;\"&gt;&lt;span class=\"lemo-graphie-label\" style=\"position: absolute; left: 4%; top: 80.9005%;\"&gt;&lt;p style=\"text-align:center;\"&gt;Prisma &lt;br&gt;rectangular&lt;/p&gt;&lt;/span&gt;&lt;span class=\"lemo-graphie-label\" style=\"position: absolute; left: 34%; top: 85%;\"&gt;Cubo&lt;/span&gt;&lt;span class=\"lemo-graphie-label\" style=\"position: absolute; left: 58%; top: 85%;\"&gt;Cilindro&lt;/span&gt;&lt;span class=\"lemo-graphie-label\" style=\"position: absolute; left: 83%; top: 85%;\"&gt;Cono&lt;/span&gt;&lt;/div&gt;&lt;/div&gt;&lt;/div&gt;&lt;/div&gt;",
    "feedback": "&lt;div style=\"display:flex; justify-content:center;\"&gt;&lt;div class=\"lemo-fixed-to-responsive\" style=\"max-width: 400px;position: relative;width: 100%;display: inline-block;\"&gt;&lt;img src=\"https://blueberry-assets.oneclick.es/M1_G_18a_7.svg\" alt=\"\" tabindex=\"0\"&gt;&lt;/img&gt;&lt;div class=\"lemo-graphie-container\" style=\"position: absolute;top: 0;left: 0;width: 100%;height: 100%;\"&gt;&lt;div class=\"lemo-graphie\" style=\"position: relative; width: 100%; height: 100%;\"&gt;&lt;span class=\"lemo-graphie-label\" style=\"position: absolute; left: 4%; top: 80.9005%;\"&gt;&lt;p style=\"text-align:center;\"&gt;Prisma &lt;br&gt;rectangular&lt;/p&gt;&lt;/span&gt;&lt;span class=\"lemo-graphie-label\" style=\"position: absolute; left: 34%; top: 85%;\"&gt;Cubo&lt;/span&gt;&lt;span class=\"lemo-graphie-label\" style=\"position: absolute; left: 58%; top: 85%;\"&gt;Cilindro&lt;/span&gt;&lt;span class=\"lemo-graphie-label\" style=\"position: absolute; left: 83%; top: 85%;\"&gt;Cono&lt;/span&gt;&lt;/div&gt;&lt;/div&gt;&lt;/div&gt;&lt;/div&gt;",
    "seed": {
        "parameters": [
            {
                "name": "Q1",
                "label": null,
                "min": 100,
                "max": 10000,
                "step": 100
            },
            {
                "name": "Q2",
                "label": null,
                "list": [
                    20,
                    10,
                    5,
                    2,
                    1
                ]
            },
            {
                "name": "Q3",
                "label": null,
                "min": 1000,
                "max": 10000,
                "step": 5
            },
            {
                "name": "Q4",
                "label": null,
                "min": 5,
                "max": 100,
                "step": 5
            }
        ],
        "calculated": [
            {
                "name": "A1",
                "label": "Prisma rectangular"
            },
            {
                "name": "A2",
                "label": "Cono"
            },
            {
                "name": "A3",
                "label": "Cubo",
                "incorrect": true
            },
            {
                "name": "A4",
                "label": "Cilindro",
                "incorrect": true
            }
        ],
        "uniques": true
    },
    "algorithm": {
        "name": "labelImage",
        "template": "LabelImageDragDropV2",
        "params": {
            "image": {
                "src": "https://blueberry-assets.oneclick.es/M1_G_18a_3.png",
                "width": 650,
                "height": 158,
                "alt": "",
                "title": "",
                "percent": 1.2
            },
            "responses": [
                {
                    "x": 30,
                    "y": 0,
                    "z": 15,
                    "width": 120,
                    "height": 30,
                    "pointer": ""
                },
                {
                    "x": 185,
                    "y": 0,
                    "z": 27,
                    "width": 120,
                    "height": 30,
                    "pointer": ""
                }
            ],
            "fontSize": 10
        }
    }
}</t>
  </si>
  <si>
    <t>&lt;p&gt;¿Con cuántas formas está construida este objeto?&lt;/p&gt;
$$IMG=M1_G_18a_4</t>
  </si>
  <si>
    <t>&lt;p&gt;Cubos: {{response}}&lt;/p&gt;&lt;p&gt;Prismas rectangulares: {{response}}&lt;/p&gt;&lt;p&gt;Conos: {{response}}&lt;/p&gt;</t>
  </si>
  <si>
    <t>A1 = 2
A2 = 1
A3 = 3</t>
  </si>
  <si>
    <r>
      <rPr>
        <rFont val="Calibri"/>
        <sz val="12.0"/>
      </rPr>
      <t xml:space="preserve">Esta imagen: </t>
    </r>
    <r>
      <rPr>
        <rFont val="Calibri"/>
        <color rgb="FF1155CC"/>
        <sz val="12.0"/>
        <u/>
      </rPr>
      <t>https://blueberry-assets.oneclick.es/M1_G_18a_7.svg</t>
    </r>
    <r>
      <rPr>
        <rFont val="Calibri"/>
        <sz val="12.0"/>
      </rPr>
      <t xml:space="preserve">
Debajo de ellas las etiquetas: "Cubo", "Prisma rectangular", "Cilindro" y "Cono".</t>
    </r>
  </si>
  <si>
    <r>
      <rPr>
        <rFont val="Calibri"/>
        <sz val="12.0"/>
      </rPr>
      <t xml:space="preserve">Esta imagen: </t>
    </r>
    <r>
      <rPr>
        <rFont val="Calibri"/>
        <color rgb="FF1155CC"/>
        <sz val="12.0"/>
        <u/>
      </rPr>
      <t>https://blueberry-assets.oneclick.es/M1_G_18a_7.svg</t>
    </r>
    <r>
      <rPr>
        <rFont val="Calibri"/>
        <sz val="12.0"/>
      </rPr>
      <t xml:space="preserve">
Debajo de ellas las etiquetas: "Cubo", "Prisma rectangular", "Cilindro" y "Cono".</t>
    </r>
  </si>
  <si>
    <t>{
    "id": "M1-G-18a-E-1",
    "stimulus": "&lt;p&gt;¿Con cuántas formas está construida este objeto?&lt;/p&gt;&lt;div style=\"display:flex; justify-content:center;\"&gt;&lt;img src=\"https://blueberry-assets.oneclick.es/M1_G_18a_4.svg\" width=\"300\"&gt;&lt;/img&gt;&lt;/div&gt;",
    "template": "&lt;p&gt;Cubos: {{response}}&lt;/p&gt;&lt;p&gt;Prismas rectangulares: {{response}}&lt;/p&gt;&lt;p&gt;Conos: {{response}}&lt;/p&gt;",
    "hint": "&lt;div style=\"display:flex; justify-content:center;\"&gt;&lt;div class=\"lemo-fixed-to-responsive\" style=\"max-width: 400px;position: relative;width: 100%;display: inline-block;\"&gt;&lt;img src=\"https://blueberry-assets.oneclick.es/M1_G_18a_7.svg\" alt=\"\" tabindex=\"0\"&gt;&lt;/img&gt;&lt;div class=\"lemo-graphie-container\" style=\"position: absolute;top: 0;left: 0;width: 100%;height: 100%;\"&gt;&lt;div class=\"lemo-graphie\" style=\"position: relative; width: 100%; height: 100%;\"&gt;&lt;span class=\"lemo-graphie-label\" style=\"position: absolute; left: 4%; top: 80.9005%;\"&gt;&lt;p style=\"text-align:center;\"&gt;Prisma &lt;br&gt;rectangular&lt;/p&gt;&lt;/span&gt;&lt;span class=\"lemo-graphie-label\" style=\"position: absolute; left: 34%; top: 85%;\"&gt;Cubo&lt;/span&gt;&lt;span class=\"lemo-graphie-label\" style=\"position: absolute; left: 58%; top: 85%;\"&gt;Cilindro&lt;/span&gt;&lt;span class=\"lemo-graphie-label\" style=\"position: absolute; left: 83%; top: 85%;\"&gt;Cono&lt;/span&gt;&lt;/div&gt;&lt;/div&gt;&lt;/div&gt;&lt;/div&gt;",
    "feedback": "&lt;div style=\"display:flex; justify-content:center;\"&gt;&lt;div class=\"lemo-fixed-to-responsive\" style=\"max-width: 400px;position: relative;width: 100%;display: inline-block;\"&gt;&lt;img src=\"https://blueberry-assets.oneclick.es/M1_G_18a_7.svg\" alt=\"\" tabindex=\"0\"&gt;&lt;/img&gt;&lt;div class=\"lemo-graphie-container\" style=\"position: absolute;top: 0;left: 0;width: 100%;height: 100%;\"&gt;&lt;div class=\"lemo-graphie\" style=\"position: relative; width: 100%; height: 100%;\"&gt;&lt;span class=\"lemo-graphie-label\" style=\"position: absolute; left: 4%; top: 80.9005%;\"&gt;&lt;p style=\"text-align:center;\"&gt;Prisma &lt;br&gt;rectangular&lt;/p&gt;&lt;/span&gt;&lt;span class=\"lemo-graphie-label\" style=\"position: absolute; left: 34%; top: 85%;\"&gt;Cubo&lt;/span&gt;&lt;span class=\"lemo-graphie-label\" style=\"position: absolute; left: 58%; top: 85%;\"&gt;Cilindro&lt;/span&gt;&lt;span class=\"lemo-graphie-label\" style=\"position: absolute; left: 83%; top: 85%;\"&gt;Cono&lt;/span&gt;&lt;/div&gt;&lt;/div&gt;&lt;/div&gt;&lt;/div&gt;",
    "seed": {
        "parameters": [],
        "calculated": [
            {
                "name": "A1",
                "label": "{{function}}",
                "function": "2"
            },
            {
                "name": "A2",
                "label": "{{function}}",
                "function": "1"
            },
            {
                "name": "A3",
                "label": "{{function}}",
                "function": "3"
            }
        ],
        "uniques": true
    },
    "algorithm": {
        "name": "calculateOperation",
        "params": {
            "method": "equivLiteral",
            "keyboard": "NUMERICAL"
        }
    }
}</t>
  </si>
  <si>
    <t>&lt;p&gt;¿Con cuántas formas está construida este objeto?&lt;/p&gt;
$$IMG=M1_G_18a_5</t>
  </si>
  <si>
    <t>&lt;p&gt;Cubos: {{response}}&lt;/p&gt;&lt;p&gt;Prismas rectangulares: {{response}}&lt;/p&gt;&lt;p&gt;Cilindros: {{response}}&lt;/p&gt;</t>
  </si>
  <si>
    <t>A1 = 2
A2 = 1
A3 = 2</t>
  </si>
  <si>
    <r>
      <rPr>
        <rFont val="Calibri"/>
        <color theme="1"/>
        <sz val="12.0"/>
      </rPr>
      <t xml:space="preserve">Esta imagen: </t>
    </r>
    <r>
      <rPr>
        <rFont val="Calibri"/>
        <color rgb="FF000000"/>
        <sz val="12.0"/>
      </rPr>
      <t>https://blueberry-assets.oneclick.es/M1_G_18a_7.svg</t>
    </r>
    <r>
      <rPr>
        <rFont val="Calibri"/>
        <color theme="1"/>
        <sz val="12.0"/>
      </rPr>
      <t xml:space="preserve">
Debajo de ellas las etiquetas: "Cubo", "Prisma rectangular", "Cilindro" y "Cono".</t>
    </r>
  </si>
  <si>
    <r>
      <rPr>
        <rFont val="Calibri"/>
        <sz val="12.0"/>
      </rPr>
      <t xml:space="preserve">Esta imagen: </t>
    </r>
    <r>
      <rPr>
        <rFont val="Calibri"/>
        <color rgb="FF1155CC"/>
        <sz val="12.0"/>
        <u/>
      </rPr>
      <t>https://blueberry-assets.oneclick.es/M1_G_18a_7.svg</t>
    </r>
    <r>
      <rPr>
        <rFont val="Calibri"/>
        <sz val="12.0"/>
      </rPr>
      <t xml:space="preserve">
Debajo de ellas las etiquetas: "Cubo", "Prisma rectangular", "Cilindro" y "Cono".</t>
    </r>
  </si>
  <si>
    <t>{
    "id": "M1-G-18a-E-2",
    "stimulus": "&lt;p&gt;¿Con cuántas formas está construida este objeto?&lt;/p&gt;&lt;div style=\"display:flex; justify-content:center;\"&gt;&lt;img src=\"https://blueberry-assets.oneclick.es/M1_G_18a_5.svg\" width=\"300\"&gt;&lt;/img&gt;&lt;/div&gt;",
    "template": "&lt;p&gt;Cubos: {{response}}&lt;/p&gt;&lt;p&gt;Prismas rectangulares: {{response}}&lt;/p&gt;&lt;p&gt;Cilindros: {{response}}&lt;/p&gt;",
    "hint": "&lt;div style=\"display:flex; justify-content:center;\"&gt;&lt;div class=\"lemo-fixed-to-responsive\" style=\"max-width: 400px;position: relative;width: 100%;display: inline-block;\"&gt;&lt;img src=\"https://blueberry-assets.oneclick.es/M1_G_18a_7.svg\" alt=\"\" tabindex=\"0\"&gt;&lt;/img&gt;&lt;div class=\"lemo-graphie-container\" style=\"position: absolute;top: 0;left: 0;width: 100%;height: 100%;\"&gt;&lt;div class=\"lemo-graphie\" style=\"position: relative; width: 100%; height: 100%;\"&gt;&lt;span class=\"lemo-graphie-label\" style=\"position: absolute; left: 4%; top: 80.9005%;\"&gt;&lt;p style=\"text-align:center;\"&gt;Prisma &lt;br&gt;rectangular&lt;/p&gt;&lt;/span&gt;&lt;span class=\"lemo-graphie-label\" style=\"position: absolute; left: 34%; top: 85%;\"&gt;Cubo&lt;/span&gt;&lt;span class=\"lemo-graphie-label\" style=\"position: absolute; left: 58%; top: 85%;\"&gt;Cilindro&lt;/span&gt;&lt;span class=\"lemo-graphie-label\" style=\"position: absolute; left: 83%; top: 85%;\"&gt;Cono&lt;/span&gt;&lt;/div&gt;&lt;/div&gt;&lt;/div&gt;&lt;/div&gt;",
    "feedback": "&lt;div style=\"display:flex; justify-content:center;\"&gt;&lt;div class=\"lemo-fixed-to-responsive\" style=\"max-width: 400px;position: relative;width: 100%;display: inline-block;\"&gt;&lt;img src=\"https://blueberry-assets.oneclick.es/M1_G_18a_7.svg\" alt=\"\" tabindex=\"0\"&gt;&lt;/img&gt;&lt;div class=\"lemo-graphie-container\" style=\"position: absolute;top: 0;left: 0;width: 100%;height: 100%;\"&gt;&lt;div class=\"lemo-graphie\" style=\"position: relative; width: 100%; height: 100%;\"&gt;&lt;span class=\"lemo-graphie-label\" style=\"position: absolute; left: 4%; top: 80.9005%;\"&gt;&lt;p style=\"text-align:center;\"&gt;Prisma &lt;br&gt;rectangular&lt;/p&gt;&lt;/span&gt;&lt;span class=\"lemo-graphie-label\" style=\"position: absolute; left: 34%; top: 85%;\"&gt;Cubo&lt;/span&gt;&lt;span class=\"lemo-graphie-label\" style=\"position: absolute; left: 58%; top: 85%;\"&gt;Cilindro&lt;/span&gt;&lt;span class=\"lemo-graphie-label\" style=\"position: absolute; left: 83%; top: 85%;\"&gt;Cono&lt;/span&gt;&lt;/div&gt;&lt;/div&gt;&lt;/div&gt;&lt;/div&gt;",
    "seed": {
        "parameters": [],
        "calculated": [
            {
                "name": "A1",
                "label": "{{function}}",
                "function": "2"
            },
            {
                "name": "A2",
                "label": "{{function}}",
                "function": "1"
            },
            {
                "name": "A3",
                "label": "{{function}}",
                "function": "2"
            }
        ],
        "uniques": true
    },
    "algorithm": {
        "name": "calculateOperation",
        "params": {
            "method": "equivLiteral",
            "keyboard": "NUMERICAL"
        }
    }
}</t>
  </si>
  <si>
    <t>&lt;p&gt;¿Con cuántas formas está construida este objeto?&lt;/p&gt;
$$IMG=M1_G_18a_6</t>
  </si>
  <si>
    <t>A1 = 3
A2 = 2
A3 = 3</t>
  </si>
  <si>
    <r>
      <rPr>
        <rFont val="Calibri"/>
        <sz val="12.0"/>
      </rPr>
      <t xml:space="preserve">Esta imagen: </t>
    </r>
    <r>
      <rPr>
        <rFont val="Calibri"/>
        <color rgb="FF1155CC"/>
        <sz val="12.0"/>
        <u/>
      </rPr>
      <t>https://blueberry-assets.oneclick.es/M1_G_18a_7.svg</t>
    </r>
    <r>
      <rPr>
        <rFont val="Calibri"/>
        <sz val="12.0"/>
      </rPr>
      <t xml:space="preserve">
Debajo de ellas las etiquetas: "Cubo", "Prisma rectangular", "Cilindro" y "Cono".</t>
    </r>
  </si>
  <si>
    <r>
      <rPr>
        <rFont val="Calibri"/>
        <sz val="12.0"/>
      </rPr>
      <t xml:space="preserve">Esta imagen: </t>
    </r>
    <r>
      <rPr>
        <rFont val="Calibri"/>
        <color rgb="FF1155CC"/>
        <sz val="12.0"/>
        <u/>
      </rPr>
      <t>https://blueberry-assets.oneclick.es/M1_G_18a_7.svg</t>
    </r>
    <r>
      <rPr>
        <rFont val="Calibri"/>
        <sz val="12.0"/>
      </rPr>
      <t xml:space="preserve">
Debajo de ellas las etiquetas: "Cubo", "Prisma rectangular", "Cilindro" y "Cono".</t>
    </r>
  </si>
  <si>
    <t>{
    "id": "M1-G-18a-E-3",
    "stimulus": "&lt;p&gt;¿Con cuántas formas está construida este objeto?&lt;/p&gt;&lt;div style=\"display:flex; justify-content:center;\"&gt;&lt;img src=\"https://blueberry-assets.oneclick.es/M1_G_18a_6.svg\" width=\"300\"&gt;&lt;/img&gt;&lt;/div&gt;",
    "template": "&lt;p&gt;Cubos: {{response}}&lt;/p&gt;&lt;p&gt;Prismas rectangulares: {{response}}&lt;/p&gt;&lt;p&gt;Conos: {{response}}&lt;/p&gt;",
    "hint": "&lt;div style=\"display:flex; justify-content:center;\"&gt;&lt;div class=\"lemo-fixed-to-responsive\" style=\"max-width: 400px;position: relative;width: 100%;display: inline-block;\"&gt;&lt;img src=\"https://blueberry-assets.oneclick.es/M1_G_18a_7.svg\" alt=\"\" tabindex=\"0\"&gt;&lt;/img&gt;&lt;div class=\"lemo-graphie-container\" style=\"position: absolute;top: 0;left: 0;width: 100%;height: 100%;\"&gt;&lt;div class=\"lemo-graphie\" style=\"position: relative; width: 100%; height: 100%;\"&gt;&lt;span class=\"lemo-graphie-label\" style=\"position: absolute; left: 4%; top: 80.9005%;\"&gt;&lt;p style=\"text-align:center;\"&gt;Prisma &lt;br&gt;rectangular&lt;/p&gt;&lt;/span&gt;&lt;span class=\"lemo-graphie-label\" style=\"position: absolute; left: 34%; top: 85%;\"&gt;Cubo&lt;/span&gt;&lt;span class=\"lemo-graphie-label\" style=\"position: absolute; left: 58%; top: 85%;\"&gt;Cilindro&lt;/span&gt;&lt;span class=\"lemo-graphie-label\" style=\"position: absolute; left: 83%; top: 85%;\"&gt;Cono&lt;/span&gt;&lt;/div&gt;&lt;/div&gt;&lt;/div&gt;&lt;/div&gt;",
    "feedback": "&lt;div style=\"display:flex; justify-content:center;\"&gt;&lt;div class=\"lemo-fixed-to-responsive\" style=\"max-width: 400px;position: relative;width: 100%;display: inline-block;\"&gt;&lt;img src=\"https://blueberry-assets.oneclick.es/M1_G_18a_7.svg\" alt=\"\" tabindex=\"0\"&gt;&lt;/img&gt;&lt;div class=\"lemo-graphie-container\" style=\"position: absolute;top: 0;left: 0;width: 100%;height: 100%;\"&gt;&lt;div class=\"lemo-graphie\" style=\"position: relative; width: 100%; height: 100%;\"&gt;&lt;span class=\"lemo-graphie-label\" style=\"position: absolute; left: 4%; top: 80.9005%;\"&gt;&lt;p style=\"text-align:center;\"&gt;Prisma &lt;br&gt;rectangular&lt;/p&gt;&lt;/span&gt;&lt;span class=\"lemo-graphie-label\" style=\"position: absolute; left: 34%; top: 85%;\"&gt;Cubo&lt;/span&gt;&lt;span class=\"lemo-graphie-label\" style=\"position: absolute; left: 58%; top: 85%;\"&gt;Cilindro&lt;/span&gt;&lt;span class=\"lemo-graphie-label\" style=\"position: absolute; left: 83%; top: 85%;\"&gt;Cono&lt;/span&gt;&lt;/div&gt;&lt;/div&gt;&lt;/div&gt;&lt;/div&gt;",
    "seed": {
        "parameters": [],
        "calculated": [
            {
                "name": "A1",
                "label": "{{function}}",
                "function": "3"
            },
            {
                "name": "A2",
                "label": "{{function}}",
                "function": "2"
            },
            {
                "name": "A3",
                "label": "{{function}}",
                "function": "3"
            }
        ],
        "uniques": true
    },
    "algorithm": {
        "name": "calculateOperation",
        "params": {
            "method": "equivLiteral",
            "keyboard": "NUMERICAL"
        }
    }
}</t>
  </si>
  <si>
    <t>M1-G-15a</t>
  </si>
  <si>
    <t>Descompone círculos y rectángulos en 2 y 4 partes y describirlas como "mitades" y "cuartos"</t>
  </si>
  <si>
    <t>&lt;p&gt;Indica en cuál de las imágenes está coloreada la mitad del rectángulo.&lt;/p&gt;</t>
  </si>
  <si>
    <t>A1=$$IMG=M1-G-15a-1*
A2=$$IMG=M1-G-15a-2
A3=$$IMG=M1-G-15a-3
A4=$$IMG=M1-G-15a-4</t>
  </si>
  <si>
    <t>&lt;p&gt;Un rectángulo se puede repartir en 2 mitades iguales.&lt;/p&gt;</t>
  </si>
  <si>
    <t>{"id":"M1-G-15a-I-1","stimulus":"&lt;p&gt;Indica en cuál de las imágenes está coloreada la mitad del rectángulo.&lt;/p&gt;","hint":"&lt;p&gt;Un rectángulo se puede repartir en 2 mitades iguales.&lt;/p&gt;","feedback":"&lt;p&gt;Un rectángulo se puede repartir en 2 mitades iguales.&lt;/p&gt;","seed":{"parameters":[],"calculated":[{"name":"A1","label":"{{function}}","function":"&lt;div style=\"display:flex; justify-content:center;\"&gt;&lt;img src=\"https://blueberry-assets.oneclick.es/M1_G_15a_1.svg\" width=\"300\"&gt;&lt;/img&gt;&lt;/div&gt;"},{"name":"A2","label":"{{function}}","function":"&lt;div style=\"display:flex; justify-content:center;\"&gt;&lt;img src=\"https://blueberry-assets.oneclick.es/M1_G_15a_2.svg\" width=\"300\"&gt;&lt;/img&gt;&lt;/div&gt;","incorrect":true},{"name":"A3","label":"{{function}}","function":"&lt;div style=\"display:flex; justify-content:center;\"&gt;&lt;img src=\"https://blueberry-assets.oneclick.es/M1_G_15a_3.svg\" width=\"300\"&gt;&lt;/img&gt;&lt;/div&gt;","incorrect":true},{"name":"A4","label":"{{function}}","function":"&lt;div style=\"display:flex; justify-content:center;\"&gt;&lt;img src=\"https://blueberry-assets.oneclick.es/M1_G_15a_4.svg\" width=\"300\"&gt;&lt;/img&gt;&lt;/div&gt;","incorrect":true}],"uniques":true},"algorithm":{"name":"trueFalse","template":"Multiple choice – standard","params":{"countCorrect":1,"countIncorrect":2,"showCheckIcon":false,"columns":3}}}</t>
  </si>
  <si>
    <t>&lt;p&gt;Indica en cuál de las imágenes está coloreado un cuarto del rectángulo.&lt;/p&gt;</t>
  </si>
  <si>
    <t>A1=$$IMG=M1-G-15a-1
A2=$$IMG=M1-G-15a-2*
A3=$$IMG=M1-G-15a-3
A4=$$IMG=M1-G-15a-4</t>
  </si>
  <si>
    <t>&lt;p&gt;Un rectángulo se puede repartir en 4 cuartos iguales.&lt;/p&gt;</t>
  </si>
  <si>
    <t>{"id":"M1-G-15a-I-2","stimulus":"&lt;p&gt;Indica en cuál de las imágenes está coloreado un cuarto del rectángulo.&lt;/p&gt;","hint":"&lt;p&gt;Un rectángulo se puede repartir en 4 cuartos iguales.&lt;/p&gt;","feedback":"&lt;p&gt;Un rectángulo se puede repartir en 4 cuartos iguales.&lt;/p&gt;","seed":{"parameters":[],"calculated":[{"name":"A1","label":"{{function}}","function":"&lt;div style=\"display:flex; justify-content:center;\"&gt;&lt;img src=\"https://blueberry-assets.oneclick.es/M1_G_15a_1.svg\" width=\"300\"&gt;&lt;/img&gt;&lt;/div&gt;","incorrect":true},{"name":"A2","label":"{{function}}","function":"&lt;div style=\"display:flex; justify-content:center;\"&gt;&lt;img src=\"https://blueberry-assets.oneclick.es/M1_G_15a_2.svg\" width=\"300\"&gt;&lt;/img&gt;&lt;/div&gt;"},{"name":"A3","label":"{{function}}","function":"&lt;div style=\"display:flex; justify-content:center;\"&gt;&lt;img src=\"https://blueberry-assets.oneclick.es/M1_G_15a_3.svg\" width=\"300\"&gt;&lt;/img&gt;&lt;/div&gt;","incorrect":true},{"name":"A4","label":"{{function}}","function":"&lt;div style=\"display:flex; justify-content:center;\"&gt;&lt;img src=\"https://blueberry-assets.oneclick.es/M1_G_15a_4.svg\" width=\"300\"&gt;&lt;/img&gt;&lt;/div&gt;","incorrect":true}],"uniques":true},"algorithm":{"name":"trueFalse","template":"Multiple choice – standard","params":{"countCorrect":1,"countIncorrect":2,"showCheckIcon":false,"columns":3}}}</t>
  </si>
  <si>
    <t>&lt;p&gt;Indica en cuál de las imágenes está coloreada la mitad del círculo.&lt;/p&gt;</t>
  </si>
  <si>
    <t>A1=$$IMG=M1-G-15a-5*
A2=$$IMG=M1-G-15a-6
A3=$$IMG=M1-G-15a-7
A4=$$IMG=M1-G-15a-8
A5=$$IMG=M1-G-15a-9
A6=$$IMG=M1-G-15a-10*</t>
  </si>
  <si>
    <t>&lt;p&gt;Un círculo está repartido en 2 mitades iguales.&lt;/p&gt;</t>
  </si>
  <si>
    <t>{"id":"M1-G-15a-I-3","stimulus":"&lt;p&gt;Indica en cuál de las imágenes está coloreada la mitad del círculo.&lt;/p&gt;","hint":"&lt;p&gt;Un círculo está repartido en 2 mitades iguales.&lt;/p&gt;","feedback":"&lt;p&gt;Un círculo está repartido en 2 mitades iguales.&lt;/p&gt;","seed":{"parameters":[],"calculated":[{"name":"A1","label":"{{function}}","function":"&lt;div style=\"display:flex; justify-content:center;\"&gt;&lt;img src=\"https://blueberry-assets.oneclick.es/M1_G_15a_5.svg\" width=\"300\"&gt;&lt;/img&gt;&lt;/div&gt;"},{"name":"A2","label":"{{function}}","function":"&lt;div style=\"display:flex; justify-content:center;\"&gt;&lt;img src=\"https://blueberry-assets.oneclick.es/M1_G_15a_6.svg\" width=\"300\"&gt;&lt;/img&gt;&lt;/div&gt;","incorrect":true},{"name":"A3","label":"{{function}}","function":"&lt;div style=\"display:flex; justify-content:center;\"&gt;&lt;img src=\"https://blueberry-assets.oneclick.es/M1_G_15a_7.svg\" width=\"300\"&gt;&lt;/img&gt;&lt;/div&gt;","incorrect":true},{"name":"A4","label":"{{function}}","function":"&lt;div style=\"display:flex; justify-content:center;\"&gt;&lt;img src=\"https://blueberry-assets.oneclick.es/M1_G_15a_8.svg\" width=\"300\"&gt;&lt;/img&gt;&lt;/div&gt;","incorrect":true},{"name":"A5","label":"{{function}}","function":"&lt;div style=\"display:flex; justify-content:center;\"&gt;&lt;img src=\"https://blueberry-assets.oneclick.es/M1_G_15a_9.svg\" width=\"300\"&gt;&lt;/img&gt;&lt;/div&gt;","incorrect":true},{"name":"A6","label":"{{function}}","function":"&lt;div style=\"display:flex; justify-content:center;\"&gt;&lt;img src=\"https://blueberry-assets.oneclick.es/M1_G_15a_10.svg\" width=\"300\"&gt;&lt;/img&gt;&lt;/div&gt;"}],"uniques":true},"algorithm":{"name":"trueFalse","template":"Multiple choice – standard","params":{"countCorrect":1,"countIncorrect":2,"showCheckIcon":false,"columns":3}}}</t>
  </si>
  <si>
    <t>&lt;p&gt;Indica en cuál de las imágenes está coloreado un cuarto del círculo.&lt;/p&gt;</t>
  </si>
  <si>
    <t>A1=$$IMG=M1-G-15a-5
A2=$$IMG=M1-G-15a-6*
A3=$$IMG=M1-G-15a-7
A4=$$IMG=M1-G-15a-8
A5=$$IMG=M1-G-15a-9*
A6=$$IMG=M1-G-15a-10</t>
  </si>
  <si>
    <t>&lt;p&gt;Un círculo puede repartise en 4 cuartos iguales.&lt;/p&gt;</t>
  </si>
  <si>
    <t>{"id":"M1-G-15a-I-4","stimulus":"&lt;p&gt;Indica en cuál de las imágenes está coloreado un cuarto del círculo.&lt;/p&gt;","hint":"&lt;p&gt;Un círculo puede repartise en 4 cuartos iguales.&lt;/p&gt;","feedback":"&lt;p&gt;Un círculo puede repartise en 4 cuartos iguales.&lt;/p&gt;","seed":{"parameters":[],"calculated":[{"name":"A1","label":"{{function}}","function":"&lt;div style=\"display:flex; justify-content:center;\"&gt;&lt;img src=\"https://blueberry-assets.oneclick.es/M1_G_15a_5.svg\" width=\"300\"&gt;&lt;/img&gt;&lt;/div&gt;","incorrect":true},{"name":"A2","label":"{{function}}","function":"&lt;div style=\"display:flex; justify-content:center;\"&gt;&lt;img src=\"https://blueberry-assets.oneclick.es/M1_G_15a_6.svg\" width=\"300\"&gt;&lt;/img&gt;&lt;/div&gt;"},{"name":"A3","label":"{{function}}","function":"&lt;div style=\"display:flex; justify-content:center;\"&gt;&lt;img src=\"https://blueberry-assets.oneclick.es/M1_G_15a_7.svg\" width=\"300\"&gt;&lt;/img&gt;&lt;/div&gt;","incorrect":true},{"name":"A4","label":"{{function}}","function":"&lt;div style=\"display:flex; justify-content:center;\"&gt;&lt;img src=\"https://blueberry-assets.oneclick.es/M1_G_15a_8.svg\" width=\"300\"&gt;&lt;/img&gt;&lt;/div&gt;","incorrect":true},{"name":"A5","label":"{{function}}","function":"&lt;div style=\"display:flex; justify-content:center;\"&gt;&lt;img src=\"https://blueberry-assets.oneclick.es/M1_G_15a_9.svg\" width=\"300\"&gt;&lt;/img&gt;&lt;/div&gt;"},{"name":"A6","label":"{{function}}","function":"&lt;div style=\"display:flex; justify-content:center;\"&gt;&lt;img src=\"https://blueberry-assets.oneclick.es/M1_G_15a_10.svg\" width=\"300\"&gt;&lt;/img&gt;&lt;/div&gt;","incorrect":true}],"uniques":true},"algorithm":{"name":"trueFalse","template":"Multiple choice – standard","params":{"countCorrect":1,"countIncorrect":2,"showCheckIcon":false,"columns":3}}}</t>
  </si>
  <si>
    <t>&lt;p&gt;Completa la frase.&lt;/p&gt;
$$IMG=M1-G-15a-5</t>
  </si>
  <si>
    <t>&lt;p&gt;La parte coloreada de rosa es {{A1}} del círculo.&lt;/p&gt;</t>
  </si>
  <si>
    <t>group1=
A1= la mitad#*
A2= un cuarto#</t>
  </si>
  <si>
    <t>{"id":"M1-G-15a-E-1","stimulus":"&lt;p&gt;Completa la frase.&lt;/p&gt;&lt;div style=\"display:flex; justify-content:center;\"&gt;&lt;img src=\"https://blueberry-assets.oneclick.es/M1_G_15a_5.svg\" width=\"300\"&gt;&lt;/img&gt;&lt;/div&gt;","template":"&lt;p&gt;La parte coloreada de rosa es {{response}} del círculo.&lt;/p&gt;","hint":"&lt;p&gt;Un círculo está repartido en 2 mitades iguales.&lt;/p&gt;","feedback":"&lt;p&gt;Un círculo está repartido en 2 mitades iguales.&lt;/p&gt;","seed":{"parameters":[],"calculated":[{"name":"A1","label":"la mitad","function":"","group":1},{"name":"A2","label":"un cuarto","function":"","incorrect":true,"group":1}],"uniques":true},"algorithm":{"name":"groupResponses","template":"Cloze with drop down"}}</t>
  </si>
  <si>
    <t>&lt;p&gt;Completa la frase.&lt;/p&gt;
$$IMG=M1-G-15a-6</t>
  </si>
  <si>
    <t>&lt;p&gt;La parte coloreada de marrón es {{response}} del círculo.&lt;/p&gt;</t>
  </si>
  <si>
    <t>group1=
A1= la mitad#
A2= un cuarto#*</t>
  </si>
  <si>
    <t>&lt;p&gt;Un círculo puede repartirse en 4 cuartos iguales.&lt;/p&gt;</t>
  </si>
  <si>
    <t>{"id":"M1-G-15a-E-2","stimulus":"&lt;p&gt;Completa la frase.&lt;/p&gt;&lt;div style=\"display:flex; justify-content:center;\"&gt;&lt;img src=\"https://blueberry-assets.oneclick.es/M1_G_15a_6.svg\" width=\"300\"&gt;&lt;/img&gt;&lt;/div&gt;","template":"&lt;p&gt;La parte coloreada de marrón es {{response}} del círculo.&lt;/p&gt;","hint":"&lt;p&gt;Un círculo puede repartirse en 4 cuartos iguales.&lt;/p&gt;","feedback":"&lt;p&gt;Un círculo puede repartirse en 4 cuartos iguales.&lt;/p&gt;","seed":{"parameters":[],"calculated":[{"name":"A1","label":"la mitad","function":"","incorrect":true,"group":1},{"name":"A2","label":"un cuarto","function":"","group":1}],"uniques":true},"algorithm":{"name":"groupResponses","template":"Cloze with drop down"}}</t>
  </si>
  <si>
    <t>&lt;p&gt;Completa la frase.&lt;/p&gt;
$$IMG=M1-G-15a-1</t>
  </si>
  <si>
    <t>&lt;p&gt;La parte coloreada de marrón es {{response}} del rectángulo.&lt;/p&gt;</t>
  </si>
  <si>
    <t>group1=
A1= la mitad#*
A2= un cuarto#</t>
  </si>
  <si>
    <t>&lt;p&gt;Un rectángulo puede repartirse en 2 mitades iguales.&lt;/p&gt;</t>
  </si>
  <si>
    <t>{"id":"M1-G-15a-E-3","stimulus":"&lt;p&gt;Completa la frase.&lt;/p&gt;&lt;div style=\"display:flex; justify-content:center;\"&gt;&lt;img src=\"https://blueberry-assets.oneclick.es/M1_G_15a_1.svg\" width=\"300\"&gt;&lt;/img&gt;&lt;/div&gt;","template":"&lt;p&gt;La parte coloreada de marrón es {{response}} del rectángulo.&lt;/p&gt;","hint":"&lt;p&gt;Un rectángulo puede repartirse en 2 mitades iguales.&lt;/p&gt;","feedback":"&lt;p&gt;Un rectángulo puede repartirse en 2 mitades iguales.&lt;/p&gt;","seed":{"parameters":[],"calculated":[{"name":"A1","label":"la mitad","function":"","group":1},{"name":"A2","label":"un cuarto","function":"","incorrect":true,"group":1}],"uniques":true},"algorithm":{"name":"groupResponses","template":"Cloze with drop down"}}</t>
  </si>
  <si>
    <t>&lt;p&gt;Completa la frase.&lt;/p&gt;
$$IMG=M1-G-15a-2</t>
  </si>
  <si>
    <t>&lt;p&gt;La parte coloreada de azul es {{A2}} del rectángulo.&lt;/p&gt;</t>
  </si>
  <si>
    <t>&lt;p&gt;Un rectángulo puede repartise en 4 cuartos iguales.&lt;/p&gt;</t>
  </si>
  <si>
    <t>{"id":"M1-G-15a-E-4","stimulus":"&lt;p&gt;Completa la frase.&lt;/p&gt;&lt;div style=\"display:flex; justify-content:center;\"&gt;&lt;img src=\"https://blueberry-assets.oneclick.es/M1_G_15a_2.svg\" width=\"300\"&gt;&lt;/img&gt;&lt;/div&gt;","template":"&lt;p&gt;La parte coloreada de azul es {{response}} del rectángulo.&lt;/p&gt;","hint":"&lt;p&gt;Un rectángulo puede repartise en 4 cuartos iguales.&lt;/p&gt;","feedback":"&lt;p&gt;Un rectángulo puede repartise en 4 cuartos iguales.&lt;/p&gt;","seed":{"parameters":[],"calculated":[{"name":"A1","label":"la mitad","function":"","incorrect":true,"group":1},{"name":"A2","label":"un cuarto","function":"","group":1}],"uniques":true},"algorithm":{"name":"groupResponses","template":"Cloze with drop down"}}</t>
  </si>
  <si>
    <t>M1-G-16a</t>
  </si>
  <si>
    <t>Identifica rectas que se cortan o no se cortan</t>
  </si>
  <si>
    <t>&lt;p&gt;Indica las rectas que se cortan.&lt;/p&gt;</t>
  </si>
  <si>
    <t>A1=$$IMG=M1-G-16a-1*
A2=$$IMG=M1-G-16a-2*
A3=$$IMG=M1-G-16a-3
A4=$$IMG=M1-G-16a-4
A5=$$IMG=M1-G-16a-5</t>
  </si>
  <si>
    <t>&lt;p&gt;Dos rectas que se cortan tienen un punto en común. Si no se cortan no tienen ningún punto en común.&lt;/p&gt;</t>
  </si>
  <si>
    <t>{"id":"M1-G-16a-I-1","stimulus":"&lt;p&gt;Indica las rectas que se cortan.&lt;/p&gt;","hint":"&lt;p&gt;Dos rectas que se cortan tienen un punto en común. Si no se cortan no tienen ningún punto en común.&lt;/p&gt;","feedback":"&lt;p&gt;Dos rectas que se cortan tienen un punto en común. Si no se cortan no tienen ningún punto en común.&lt;/p&gt;","seed":{"parameters":[],"calculated":[{"name":"A1","label":"{{function}}","function":"&lt;div style=\"display:flex; justify-content:center;\"&gt;&lt;img src=\"https://blueberry-assets.oneclick.es/M1_G_16a_1.svg\" width=\"300\"&gt;&lt;/img&gt;&lt;/div&gt;"},{"name":"A2","label":"{{function}}","function":"&lt;div style=\"display:flex; justify-content:center;\"&gt;&lt;img src=\"https://blueberry-assets.oneclick.es/M1_G_16a_2.svg\" width=\"300\"&gt;&lt;/img&gt;&lt;/div&gt;"},{"name":"A3","label":"{{function}}","function":"&lt;div style=\"display:flex; justify-content:center;\"&gt;&lt;img src=\"https://blueberry-assets.oneclick.es/M1_G_16a_3.svg\" width=\"300\"&gt;&lt;/img&gt;&lt;/div&gt;","incorrect":true},{"name":"A4","label":"{{function}}","function":"&lt;div style=\"display:flex; justify-content:center;\"&gt;&lt;img src=\"https://blueberry-assets.oneclick.es/M1_G_16a_4.svg\" width=\"300\"&gt;&lt;/img&gt;&lt;/div&gt;","incorrect":true},{"name":"A5","label":"{{function}}","function":"&lt;div style=\"display:flex; justify-content:center;\"&gt;&lt;img src=\"https://blueberry-assets.oneclick.es/M1_G_16a_5.svg\" width=\"300\"&gt;&lt;/img&gt;&lt;/div&gt;","incorrect":true}],"uniques":true},"algorithm":{"name":"trueFalse","template":"Multiple choice – standard","params":{"countCorrect":1,"countIncorrect":2,"showCheckIcon":false,"columns":3}}}</t>
  </si>
  <si>
    <t>&lt;p&gt;Indica las rectas que no se cortan.&lt;/p&gt;</t>
  </si>
  <si>
    <t>A1=$$IMG=M1-G-16a-1
A2=$$IMG=M1-G-16a-2
A3=$$IMG=M1-G-16a-3*
A4=$$IMG=M1-G-16a-4*
A5=$$IMG=M1-G-16a-5*</t>
  </si>
  <si>
    <t>{"id":"M1-G-16a-I-2","stimulus":"&lt;p&gt;Indica las rectas que no se cortan.&lt;/p&gt;","hint":"&lt;p&gt;Dos rectas que se cortan tienen un punto en común. Si no se cortan no tienen ningún punto en común.&lt;/p&gt;","feedback":"&lt;p&gt;Dos rectas que se cortan tienen un punto en común. Si no se cortan no tienen ningún punto en común.&lt;/p&gt;","seed":{"parameters":[],"calculated":[{"name":"A1","label":"{{function}}","function":"&lt;div style=\"display:flex; justify-content:center;\"&gt;&lt;img src=\"https://blueberry-assets.oneclick.es/M1_G_16a_1.svg\" width=\"300\"&gt;&lt;/img&gt;&lt;/div&gt;","incorrect":true},{"name":"A2","label":"{{function}}","function":"&lt;div style=\"display:flex; justify-content:center;\"&gt;&lt;img src=\"https://blueberry-assets.oneclick.es/M1_G_16a_2.svg\" width=\"300\"&gt;&lt;/img&gt;&lt;/div&gt;","incorrect":true},{"name":"A3","label":"{{function}}","function":"&lt;div style=\"display:flex; justify-content:center;\"&gt;&lt;img src=\"https://blueberry-assets.oneclick.es/M1_G_16a_3.svg\" width=\"300\"&gt;&lt;/img&gt;&lt;/div&gt;"},{"name":"A4","label":"{{function}}","function":"&lt;div style=\"display:flex; justify-content:center;\"&gt;&lt;img src=\"https://blueberry-assets.oneclick.es/M1_G_16a_4.svg\" width=\"300\"&gt;&lt;/img&gt;&lt;/div&gt;"},{"name":"A5","label":"{{function}}","function":"&lt;div style=\"display:flex; justify-content:center;\"&gt;&lt;img src=\"https://blueberry-assets.oneclick.es/M1_G_16a_5.svg\" width=\"300\"&gt;&lt;/img&gt;&lt;/div&gt;"}],"uniques":true},"algorithm":{"name":"trueFalse","template":"Multiple choice – standard","params":{"countCorrect":1,"countIncorrect":2,"showCheckIcon":false,"columns":3}}}</t>
  </si>
  <si>
    <t>&lt;p&gt;Observa la imagen y completa la frase.&lt;/p&gt;
$$IMG=M1-G-16a-1</t>
  </si>
  <si>
    <t>&lt;p&gt;Las rectas {{A1}}.&lt;/p&gt;</t>
  </si>
  <si>
    <t>group1=
A1=se cortan#*
A2=no se cortan#</t>
  </si>
  <si>
    <t>{"id":"M1-G-16a-E-1","stimulus":"&lt;p&gt;Observa la imagen y completa la frase.&lt;/p&gt;&lt;div style=\"display:flex; justify-content:center;\"&gt;&lt;img src=\"https://blueberry-assets.oneclick.es/M1_G_16a_1.svg\" width=\"300\"&gt;&lt;/img&gt;&lt;/div&gt;","template":"&lt;p&gt;Las rectas {{response}}.&lt;/p&gt;","hint":"&lt;p&gt;Dos rectas que se cortan tienen un punto en común. Si no se cortan no tienen ningún punto en común.&lt;/p&gt;","feedback":"&lt;p&gt;Dos rectas que se cortan tienen un punto en común. Si no se cortan no tienen ningún punto en común.&lt;/p&gt;","seed":{"parameters":[],"calculated":[{"name":"A1","label":"se cortan","function":"","group":1},{"name":"A2","label":"no se cortan","function":"","incorrect":true,"group":1}],"uniques":true},"algorithm":{"name":"groupResponses","template":"Cloze with drop down"}}</t>
  </si>
  <si>
    <t>&lt;p&gt;Observa la imagen y completa la frase.&lt;/p&gt;
$$IMG=M1-G-16a-5</t>
  </si>
  <si>
    <t>&lt;p&gt;Las rectas {{A2}}.&lt;/p&gt;</t>
  </si>
  <si>
    <t>group1=
A1=se cortan#
A2=no se cortan#*</t>
  </si>
  <si>
    <t>{"id":"M1-G-16a-E-2","stimulus":"&lt;p&gt;Observa la imagen y completa la frase.&lt;/p&gt;&lt;div style=\"display:flex; justify-content:center;\"&gt;&lt;img src=\"https://blueberry-assets.oneclick.es/M1_G_16a_5.svg\" width=\"300\"&gt;&lt;/img&gt;&lt;/div&gt;","template":"&lt;p&gt;Las rectas {{response}}.&lt;/p&gt;","hint":"&lt;p&gt;Dos rectas que se cortan tienen un punto en común. Si no se cortan no tienen ningún punto en común.&lt;/p&gt;","feedback":"&lt;p&gt;Dos rectas que se cortan tienen un punto en común. Si no se cortan no tienen ningún punto en común.&lt;/p&gt;","seed":{"parameters":[],"calculated":[{"name":"A1","label":"se cortan","function":"","incorrect":true,"group":1},{"name":"A2","label":"no se cortan","function":"","group":1}],"uniques":true},"algorithm":{"name":"groupResponses","template":"Cloze with drop down"}}</t>
  </si>
  <si>
    <t>M1-G-17a</t>
  </si>
  <si>
    <t>Identifica simetrías en una figura</t>
  </si>
  <si>
    <t>&lt;p&gt;Indica cuál de las siguientes figuras es simétrica.&lt;/p&gt;</t>
  </si>
  <si>
    <t>A1=$$IMG=M1-G-17a-1*
A2=$$IMG=M1-G-17a-2*
A3=$$IMG=M1-G-17a-3
A4=$$IMG=M1-G-17a-4
A5=$$IMG=M1-G-17a-5</t>
  </si>
  <si>
    <t>$$IMG=M1-G-17a-19</t>
  </si>
  <si>
    <t>{"id":"M1-G-17a-I-1","stimulus":"&lt;p&gt;Indica cuál de las siguientes figuras es simétrica.&lt;/p&gt;","hint":"&lt;div style=\"display:flex; justify-content:center;\"&gt;&lt;img src=\"https://blueberry-assets.oneclick.es/M1_G_17a_19.svg\" width=\"500\"&gt;&lt;/img&gt;&lt;/div&gt;","feedback":"&lt;div style=\"display:flex; justify-content:center;\"&gt;&lt;img src=\"https://blueberry-assets.oneclick.es/M1_G_17a_19.svg\" width=\"500\"&gt;&lt;/img&gt;&lt;/div&gt;","seed":{"parameters":[],"calculated":[{"name":"A1","label":"{{function}}","function":"&lt;div style=\"display:flex; justify-content:center;\"&gt;&lt;img src=\"https://blueberry-assets.oneclick.es/M1_G_17a_1.svg\" width=\"300\"&gt;&lt;/img&gt;&lt;/div&gt;"},{"name":"A2","label":"{{function}}","function":"&lt;div style=\"display:flex; justify-content:center;\"&gt;&lt;img src=\"https://blueberry-assets.oneclick.es/M1_G_17a_2.svg\" width=\"300\"&gt;&lt;/img&gt;&lt;/div&gt;"},{"name":"A3","label":"{{function}}","function":"&lt;div style=\"display:flex; justify-content:center;\"&gt;&lt;img src=\"https://blueberry-assets.oneclick.es/M1_G_17a_3.svg\" width=\"300\"&gt;&lt;/img&gt;&lt;/div&gt;","incorrect":true},{"name":"A4","label":"{{function}}","function":"&lt;div style=\"display:flex; justify-content:center;\"&gt;&lt;img src=\"https://blueberry-assets.oneclick.es/M1_G_17a_4.svg\" width=\"300\"&gt;&lt;/img&gt;&lt;/div&gt;","incorrect":true},{"name":"A5","label":"{{function}}","function":"&lt;div style=\"display:flex; justify-content:center;\"&gt;&lt;img src=\"https://blueberry-assets.oneclick.es/M1_G_17a_5.svg\" width=\"300\"&gt;&lt;/img&gt;&lt;/div&gt;","incorrect":true}],"uniques":true},"algorithm":{"name":"trueFalse","template":"Multiple choice – standard","params":{"countCorrect":1,"countIncorrect":2,"showCheckIcon":false,"columns":3}}}</t>
  </si>
  <si>
    <t>A1=$$IMG=M1-G-17a-6*
A2=$$IMG=M1-G-17a-7*
A3=$$IMG=M1-G-17a-8
A4=$$IMG=M1-G-17a-9
A5=$$IMG=M1-G-17a-10</t>
  </si>
  <si>
    <r>
      <rPr>
        <rFont val="Calibri"/>
        <sz val="12.0"/>
      </rPr>
      <t>{"id":"M1-G-17a-I-2","stimulus":"&lt;p&gt;Indica cuál de las siguientes figuras es simétrica.&lt;/p&gt;","hint":"&lt;div style=\"display:flex; justify-content:center;\"&gt;&lt;img src=\"https://blueberry-</t>
    </r>
    <r>
      <rPr>
        <rFont val="Calibri"/>
        <color rgb="FF000000"/>
        <sz val="12.0"/>
      </rPr>
      <t>assets.oneclick.es/M1_G_17a_19.svg\" width=\"500\"&gt;&lt;/img&gt;&lt;/div&gt;","feedback"</t>
    </r>
    <r>
      <rPr>
        <rFont val="Calibri"/>
        <sz val="12.0"/>
      </rPr>
      <t>:"&lt;div style=\"display:flex; justify-content:center;\"&gt;&lt;img src=\"https://blueberry-assets.oneclick.es/M1_G_17a_19.svg\" width=\"500\"&gt;&lt;/img&gt;&lt;/div&gt;","seed":{"parameters":[],"calculated":[{"name":"A1","label":"{{function}}","function":"&lt;div style=\"display:flex; justify-content:center;\"&gt;&lt;img src=\"https://blueberry-assets.oneclick.es/M1_G_17a_6.svg\" width=\"300\"&gt;&lt;/img&gt;&lt;/div&gt;"},{"name":"A2","label":"{{function}}","function":"&lt;div style=\"display:flex; justify-content:center;\"&gt;&lt;img src=\"https://blueberry-assets.oneclick.es/M1_G_17a_7.svg\" width=\"300\"&gt;&lt;/img&gt;&lt;/div&gt;"},{"name":"A3","label":"{{function}}","function":"&lt;div style=\"display:flex; justify-content:center;\"&gt;&lt;img src=\"https://blueberry-assets.oneclick.es/M1_G_17a_8.svg\" width=\"300\"&gt;&lt;/img&gt;&lt;/div&gt;","incorrect":true},{"name":"A4","label":"{{function}}","function":"&lt;div style=\"display:flex; justify-content:center;\"&gt;&lt;img src=\"https://blueberry-assets.oneclick.es/M1_G_17a_9.svg\" width=\"300\"&gt;&lt;/img&gt;&lt;/div&gt;","incorrect":true},{"name":"A5","label":"{{function}}","function":"&lt;div style=\"display:flex; justify-content:center;\"&gt;&lt;img src=\"https://blueberry-assets.oneclick.es/M1_G_17a_10.svg\" width=\"300\"&gt;&lt;/img&gt;&lt;/div&gt;","incorrect":true}],"uniques":true},"algorithm":{"name":"trueFalse","template":"Multiple choice – standard","params":{"countCorrect":1,"countIncorrect":2,"showCheckIcon":false,"columns":3}}}</t>
    </r>
  </si>
  <si>
    <t>A1=$$IMG=M1-G-17a-11*
A2=$$IMG=M1-G-17a-12*
A3=$$IMG=M1-G-17a-13
A4=$$IMG=M1-G-17a-14
A5=$$IMG=M1-G-17a-15</t>
  </si>
  <si>
    <t>{"id":"M1-G-17a-I-3","stimulus":"&lt;p&gt;Indica cuál de las siguientes figuras es simétrica.&lt;/p&gt;","hint":"&lt;div style=\"display:flex; justify-content:center;\"&gt;&lt;img src=\"https://blueberry-assets.oneclick.es/M1_G_17a_19.svg\" width=\"500\"&gt;&lt;/img&gt;&lt;/div&gt;","feedback":"&lt;div style=\"display:flex; justify-content:center;\"&gt;&lt;img src=\"https://blueberry-assets.oneclick.es/M1_G_17a_19.svg\" width=\"500\"&gt;&lt;/img&gt;&lt;/div&gt;","seed":{"parameters":[],"calculated":[{"name":"A1","label":"{{function}}","function":"&lt;div style=\"display:flex; justify-content:center;\"&gt;&lt;img src=\"https://blueberry-assets.oneclick.es/M1_G_17a_11.svg\" width=\"300\"&gt;&lt;/img&gt;&lt;/div&gt;"},{"name":"A2","label":"{{function}}","function":"&lt;div style=\"display:flex; justify-content:center;\"&gt;&lt;img src=\"https://blueberry-assets.oneclick.es/M1_G_17a_12.svg\" width=\"300\"&gt;&lt;/img&gt;&lt;/div&gt;"},{"name":"A3","label":"{{function}}","function":"&lt;div style=\"display:flex; justify-content:center;\"&gt;&lt;img src=\"https://blueberry-assets.oneclick.es/M1_G_17a_13.svg\" width=\"300\"&gt;&lt;/img&gt;&lt;/div&gt;","incorrect":true},{"name":"A4","label":"{{function}}","function":"&lt;div style=\"display:flex; justify-content:center;\"&gt;&lt;img src=\"https://blueberry-assets.oneclick.es/M1_G_17a_14.svg\" width=\"300\"&gt;&lt;/img&gt;&lt;/div&gt;","incorrect":true},{"name":"A5","label":"{{function}}","function":"&lt;div style=\"display:flex; justify-content:center;\"&gt;&lt;img src=\"https://blueberry-assets.oneclick.es/M1_G_17a_15.svg\" width=\"300\"&gt;&lt;/img&gt;&lt;/div&gt;","incorrect":true}],"uniques":true},"algorithm":{"name":"trueFalse","template":"Multiple choice – standard","params":{"countCorrect":1,"countIncorrect":2,"showCheckIcon":false,"columns":3}}}</t>
  </si>
  <si>
    <t>&lt;p&gt;Observa la imagen y completa la oración.&lt;/p&gt;
$$IMG=M1-G-17a-16</t>
  </si>
  <si>
    <t>&lt;p&gt;Es una figura {{A1}} simetría.&lt;/p&gt;</t>
  </si>
  <si>
    <t>group1=
A1=con#*
A2=sin#</t>
  </si>
  <si>
    <t>{"id":"M1-G-17a-E-1","stimulus":"&lt;p&gt;Observa la imagen y completa la oración.&lt;/p&gt;&lt;div style=\"display:flex; justify-content:center;\"&gt;&lt;img src=\"https://blueberry-assets.oneclick.es/M1_G_17a_16.svg\" width=\"300\"&gt;&lt;/img&gt;&lt;/div&gt;","template":"&lt;p&gt;Es una figura {{response}} simetría.&lt;/p&gt;","hint":"&lt;div style=\"display:flex; justify-content:center;\"&gt;&lt;img src=\"https://blueberry-assets.oneclick.es/M1_G_17a_19.svg\" width=\"425\"&gt;&lt;/img&gt;&lt;/div&gt;","feedback":"&lt;div style=\"display:flex; justify-content:center;\"&gt;&lt;img src=\"https://blueberry-assets.oneclick.es/M1_G_17a_19.svg\" width=\"425\"&gt;&lt;/img&gt;&lt;/div&gt;","seed":{"parameters":[],"calculated":[{"name":"A1","label":"con","function":"","group":1},{"name":"A2","label":"sin","function":"","incorrect":true,"group":1}],"uniques":true},"algorithm":{"name":"groupResponses","template":"Cloze with drop down"}}</t>
  </si>
  <si>
    <t>&lt;p&gt;Observa la imagen y completa la oración.&lt;/p&gt;
$$IMG=M1-G-17a-17</t>
  </si>
  <si>
    <t>{"id":"M1-G-17a-E-2","stimulus":"&lt;p&gt;Observa la imagen y completa la oración.&lt;/p&gt;&lt;div style=\"display:flex; justify-content:center;\"&gt;&lt;img src=\"https://blueberry-assets.oneclick.es/M1_G_17a_17.svg\" width=\"300\"&gt;&lt;/img&gt;&lt;/div&gt;","template":"&lt;p&gt;Es una figura {{response}} simetría.&lt;/p&gt;","hint":"&lt;div style=\"display:flex; justify-content:center;\"&gt;&lt;img src=\"https://blueberry-assets.oneclick.es/M1_G_17a_19.svg\" width=\"425\"&gt;&lt;/img&gt;&lt;/div&gt;","feedback":"&lt;div style=\"display:flex; justify-content:center;\"&gt;&lt;img src=\"https://blueberry-assets.oneclick.es/M1_G_17a_19.svg\" width=\"425\"&gt;&lt;/img&gt;&lt;/div&gt;","seed":{"parameters":[],"calculated":[{"name":"A1","label":"con","function":"","group":1},{"name":"A2","label":"sin","function":"","incorrect":true,"group":1}],"uniques":true},"algorithm":{"name":"groupResponses","template":"Cloze with drop down"}}</t>
  </si>
  <si>
    <t>&lt;p&gt;Observa la imagen y completa la oración.&lt;/p&gt;
$$IMG=M1-G-17a-18</t>
  </si>
  <si>
    <t>&lt;p&gt;Es una figura {{A2}} simetría.&lt;/p&gt;</t>
  </si>
  <si>
    <t>group1=
A1=con#
A2=sin#*</t>
  </si>
  <si>
    <t>{"id":"M1-G-17a-E-3","stimulus":"&lt;p&gt;Observa la imagen y completa la oración.&lt;/p&gt;&lt;div style=\"display:flex; justify-content:center;\"&gt;&lt;img src=\"https://blueberry-assets.oneclick.es/M1_G_17a_18.svg\" width=\"300\"&gt;&lt;/img&gt;&lt;/div&gt;","template":"&lt;p&gt;Es una figura {{response}} simetría.&lt;/p&gt;","hint":"&lt;div style=\"display:flex; justify-content:center;\"&gt;&lt;img src=\"https://blueberry-assets.oneclick.es/M1_G_17a_19.svg\" width=\"425\"&gt;&lt;/img&gt;&lt;/div&gt;","feedback":"&lt;div style=\"display:flex; justify-content:center;\"&gt;&lt;img src=\"https://blueberry-assets.oneclick.es/M1_G_17a_19.svg\" width=\"425\"&gt;&lt;/img&gt;&lt;/div&gt;","seed":{"parameters":[],"calculated":[{"name":"A1","label":"con","function":"","incorrect":true,"group":1},{"name":"A2","label":"sin","function":"","group":1}],"uniques":true},"algorithm":{"name":"groupResponses","template":"Cloze with drop down"}}</t>
  </si>
  <si>
    <t>M1-EyP-1a</t>
  </si>
  <si>
    <t>Elabora tablas de registro de datos</t>
  </si>
  <si>
    <t>Arrastra el número de insectos de cada tipo.
(Imagen M1-EyP-1a-1)
(Tabla de datos) 
                                            Números de insectos
(imagen hormiga M1-EyP-1a-2)                            {{A1}}
(imagen abeja M1-NyO-4a-2)                                 {{A2}}
(imagen caracol M1-EyP-1a-3)                              {{A3}}</t>
  </si>
  <si>
    <t>A1= 4
A2= 2
A3= 3</t>
  </si>
  <si>
    <t>Cuenta las veces que se repite cada insecto en la imagen.</t>
  </si>
  <si>
    <t>&lt;p&gt;Cuenta las veces que se repite cada insecto en la imagen.&lt;/p&gt;
A1=&lt;p&gt;La hormiga se repite cuatro veces.&lt;/p&gt;
A2=&lt;p&gt;La abeja se repite dos veces.&lt;/p&gt;
A3=&lt;p&gt;El caracol se repite tres veces.&lt;/p&gt;</t>
  </si>
  <si>
    <t>Estadística y probabilidad</t>
  </si>
  <si>
    <t>{"id":"M1-EyP-1a-I-1","stimulus":"&lt;p&gt;Arrastra el número de insectos de cada tipo.&lt;/p&gt;&lt;p&gt;&lt;div style=\"display:flex; justify-content:center; \"&gt;&lt;img src=\"https://blueberry-assets.oneclick.es/M1_EyP_1a_1.svg\" width=\"250\"&gt;&lt;/img&gt;&lt;/div&gt;&lt;/p&gt;","template":"&lt;table style=\"width: 100%; background: none !important;\"&gt;&lt;tbody&gt;&lt;tr&gt;&lt;td style=\"width: 15%; text-align: center; border: none; vertical-align: middle;\"&gt;&lt;/td&gt;&lt;td style=\"width: 25%; text-align: center; \"&gt;&lt;div style=\"display:flex; justify-content:center; vertical-align: middle;\"&gt;&lt;img src=\"https://blueberry-assets.oneclick.es/M1_EyP_1a_2.svg\" width=\"100\"&gt;&lt;/img&gt;&lt;/div&gt;&lt;/td&gt;&lt;td style=\"width: 25%; text-align: center; vertical-align: middle;\"&gt;&lt;div style=\"display:flex; justify-content:center;\"&gt;&lt;img src=\"https://blueberry-assets.oneclick.es/M1_NyO_4a_2.svg\" width=\"150\"&gt;&lt;/img&gt;&lt;/div&gt;&lt;/td&gt;&lt;td style=\"width: 25%; text-align: center; \"&gt;&lt;div style=\"display:flex; justify-content:center;\"&gt;&lt;img src=\"https://blueberry-assets.oneclick.es/M1_EyP_1a_3.svg\" width=\"100\"&gt;&lt;/img&gt;&lt;/div&gt;&lt;/td&gt;&lt;/tr&gt;&lt;tr&gt;&lt;td style=\"width: 25%; text-align: center; background-color: #C77CB7; vertical-align: middle;\"&gt;&lt;strong&gt;&lt;span style=\"color: rgb(255, 255, 255);\"&gt;Números de insectos&lt;/span&gt;&lt;/strong&gt;&lt;/td&gt;&lt;td style=\"width: 15%; text-align: center; vertical-align: middle;\"&gt;{{response}}&lt;/td&gt;&lt;td style=\"width: 25%; text-align: center; vertical-align: middle;\"&gt;{{response}}&lt;/td&gt;&lt;td style=\"width: 25%; text-align: center; vertical-align: middle;\"&gt;{{response}}&lt;/td&gt;&lt;/tr&gt;&lt;/tbody&gt;&lt;/table&gt;","hint":"&lt;p&gt;Cuenta las veces que se repite cada insecto en la imagen.&lt;/p&gt;","feedback":"&lt;p&gt;Cuenta las veces que se repite cada insecto en la imagen.&lt;/p&gt;","seed":{"parameters":[],"calculated":[{"name":"A1","label":"{{function}}","function":"4","feedback":"&lt;p&gt;La hormiga se repite cuatro veces.&lt;/p&gt;"},{"name":"A2","label":"{{function}}","function":"2","feedback":"&lt;p&gt;La abeja se repite dos veces.&lt;/p&gt;"},{"name":"A3","label":"{{function}}","function":"3","feedback":"&lt;p&gt;El caracol se repite tres veces.&lt;/p&gt;"}],"uniques":true},"algorithm":{"name":"calculateOperation","template":"Cloze with drag &amp; drop","params":{"keyboard":"NUMERICAL"}}}</t>
  </si>
  <si>
    <t>Arrastra el número de vehículos que hay de cada tipo.
(Imagen M1-EyP-1a-4)
(Tabla de datos) 
                                        Números de vehículos
(imagen autobús M1-EyP-1a-5)                           {{A1}}
(imagen coche M1-NyO-9a-1)                                 {{A2}}
(imagen bicicleta M1-NyO-2a-2)                          {{A3}}</t>
  </si>
  <si>
    <t>A1 = 5
A2 = 4
A3 = 4</t>
  </si>
  <si>
    <t>Cuenta las veces que se repite cada vehículo en la imagen.</t>
  </si>
  <si>
    <t>&lt;p&gt;Cuenta las veces que se repite cada vehículo en la imagen.&lt;/p&gt;
A1=&lt;p&gt;El autobús se repite 5 veces.&lt;/p&gt;
A2=&lt;p&gt;El coche se repite 4 veces.&lt;/p&gt;
A3=&lt;p&gt;La bicicleta se repite 4 veces.&lt;/p&gt;</t>
  </si>
  <si>
    <t>{"id":"M1-EyP-1a-I-2","stimulus":"&lt;p&gt;Arrastra el número de vehículos que hay de cada tipo.&lt;/p&gt;&lt;p&gt;&lt;div style=\"display:flex; justify-content:center; \"&gt;&lt;img src=\"https://blueberry-assets.oneclick.es/M1_EyP_1a_4.svg\" width=\"250\"&gt;&lt;/img&gt;&lt;/div&gt;&lt;/p&gt;","template":"&lt;table style=\"width: 100%; background: none !important;\"&gt;&lt;tbody&gt;&lt;tr&gt;&lt;td style=\"width: 15%; text-align: center; border: none; vertical-align: middle;\"&gt;&lt;/td&gt;&lt;td style=\"width: 25%; text-align: center; \"&gt;&lt;div style=\"display:flex; justify-content:center; vertical-align: middle;\"&gt;&lt;img src=\"https://blueberry-assets.oneclick.es/M1_EyP_1a_5.svg\" width=\"100\"&gt;&lt;/img&gt;&lt;/div&gt;&lt;/td&gt;&lt;td style=\"width: 25%; text-align: center; vertical-align: middle;\"&gt;&lt;div style=\"display:flex; justify-content:center;\"&gt;&lt;img src=\"https://blueberry-assets.oneclick.es/M1_EyP_1a_5b.svg\" width=\"100\"&gt;&lt;/img&gt;&lt;/div&gt;&lt;/td&gt;&lt;td style=\"width: 25%; text-align: center; \"&gt;&lt;div style=\"display:flex; justify-content:center;\"&gt;&lt;img src=\"https://blueberry-assets.oneclick.es/M1_NyO_2a_2.svg\" width=\"100\"&gt;&lt;/img&gt;&lt;/div&gt;&lt;/td&gt;&lt;/tr&gt;&lt;tr&gt;&lt;td style=\"width: 25%; text-align: center; background-color: #C77CB7; vertical-align: middle;\"&gt;&lt;strong&gt;&lt;span style=\"color: rgb(255, 255, 255);\"&gt;Números de vehículos&lt;/span&gt;&lt;/strong&gt;&lt;/td&gt;&lt;td style=\"width: 15%; text-align: center; vertical-align: middle;\"&gt;{{response}}&lt;/td&gt;&lt;td style=\"width: 25%; text-align: center; vertical-align: middle;\"&gt;{{response}}&lt;/td&gt;&lt;td style=\"width: 25%; text-align: center; vertical-align: middle;\"&gt;{{response}}&lt;/td&gt;&lt;/tr&gt;&lt;/tbody&gt;&lt;/table&gt;","hint":"&lt;p&gt;Cuenta las veces que se repite cada vehículo en la imagen.&lt;/p&gt;","feedback":"&lt;p&gt;Cuenta las veces que se repite cada vehículo en la imagen.&lt;/p&gt;","seed":{"parameters":[],"calculated":[{"name":"A1","label":"{{function}}","function":"5","feedback":"&lt;p&gt;El autobús se repite 5 veces.&lt;/p&gt;"},{"name":"A2","label":"{{function}}","function":"4","feedback":"&lt;p&gt;El coche se repite 4 veces.&lt;/p&gt;"},{"name":"A3","label":"{{function}}","function":"4","feedback":"&lt;p&gt;La bicicleta se repite 4 veces.&lt;/p&gt;"}],"uniques":true},"algorithm":{"name":"calculateOperation","template":"Cloze with drag &amp; drop","params":{"keyboard":"NUMERICAL"}}}</t>
  </si>
  <si>
    <t>Arrastra el número de frutas que hay de cada tipo.
(Imagen M1-EyP-1a-6)
(Tabla de datos) 
                                        Números de vehículos
(imagen cereza M1-EyP-1a-7)                           {{A1}}
(imagen piña M1-EyP-1a-8)                                 {{A2}}
(imagen uva M1-EyP-1a-9)                          {{A3}}</t>
  </si>
  <si>
    <t>A1 =3
A2 = 4
A3 = 2</t>
  </si>
  <si>
    <t>Cuenta las veces que se repite cada fruta en la imagen.</t>
  </si>
  <si>
    <t>&lt;p&gt;Cuenta las veces que se repite cada fruta en la imagen.&lt;/p&gt;
A1=&lt;p&gt;La cereza se repite 3 veces.&lt;/p&gt;
A2=&lt;p&gt;La piña se repite 4 veces.&lt;/p&gt;
A3=&lt;p&gt;La uva se repite 2 veces.&lt;/p&gt;</t>
  </si>
  <si>
    <t>{"id":"M1-EyP-1a-I-3","stimulus":"&lt;p&gt;Arrastra el número de frutas que hay de cada tipo.&lt;/p&gt;&lt;p&gt;&lt;div style=\"display:flex; justify-content:center; \"&gt;&lt;img src=\"https://blueberry-assets.oneclick.es/M1_EyP_1a_6.svg\" width=\"250\"&gt;&lt;/img&gt;&lt;/div&gt;&lt;/p&gt;","template":"&lt;table style=\"width: 100%; background: none !important;\"&gt;&lt;tbody&gt;&lt;tr&gt;&lt;td style=\"width: 15%; text-align: center; border: none; vertical-align: middle;\"&gt;&lt;/td&gt;&lt;td style=\"width: 25%; text-align: center; \"&gt;&lt;div style=\"display:flex; justify-content:center; vertical-align: middle;\"&gt;&lt;img src=\"https://blueberry-assets.oneclick.es/M1_EyP_1a_7.svg\" width=\"100\"&gt;&lt;/img&gt;&lt;/div&gt;&lt;/td&gt;&lt;td style=\"width: 25%; text-align: center; vertical-align: middle;\"&gt;&lt;div style=\"display:flex; justify-content:center;\"&gt;&lt;img src=\"https://blueberry-assets.oneclick.es/M1_EyP_1a_8.svg\" width=\"100\"&gt;&lt;/img&gt;&lt;/div&gt;&lt;/td&gt;&lt;td style=\"width: 25%; text-align: center; \"&gt;&lt;div style=\"display:flex; justify-content:center;\"&gt;&lt;img src=\"https://blueberry-assets.oneclick.es/M1_EyP_1a_9.svg\" width=\"100\"&gt;&lt;/img&gt;&lt;/div&gt;&lt;/td&gt;&lt;/tr&gt;&lt;tr&gt;&lt;td style=\"width: 25%; text-align: center; background-color: #C77CB7; vertical-align: middle;\"&gt;&lt;strong&gt;&lt;span style=\"color: rgb(255, 255, 255);\"&gt;Números de vehículos&lt;/span&gt;&lt;/strong&gt;&lt;/td&gt;&lt;td style=\"width: 15%; text-align: center; vertical-align: middle;\"&gt;{{response}}&lt;/td&gt;&lt;td style=\"width: 25%; text-align: center; vertical-align: middle;\"&gt;{{response}}&lt;/td&gt;&lt;td style=\"width: 25%; text-align: center; vertical-align: middle;\"&gt;{{response}}&lt;/td&gt;&lt;/tr&gt;&lt;/tbody&gt;&lt;/table&gt;","hint":"&lt;p&gt;Cuenta las veces que se repite cada fruta en la imagen.&lt;/p&gt;","feedback":"&lt;p&gt;Cuenta las veces que se repite cada fruta en la imagen.&lt;/p&gt;","seed":{"parameters":[],"calculated":[{"name":"A1","label":"{{function}}","function":"3","feedback":"&lt;p&gt;La cereza se repite 3 veces.&lt;/p&gt;"},{"name":"A2","label":"{{function}}","function":"4","feedback":"&lt;p&gt;La piña se repite 4 veces.&lt;/p&gt;"},{"name":"A3","label":"{{function}}","function":"2","feedback":"&lt;p&gt;La uva se repite 2 veces.&lt;/p&gt;"}],"uniques":true},"algorithm":{"name":"calculateOperation","template":"Cloze with drag &amp; drop","params":{"keyboard":"NUMERICAL"}}}</t>
  </si>
  <si>
    <t>Ayuda a Analia a escribir en una tabla el número de helados que ha vendido hoy.
(Imagen M1-EyP-1a-10)
                                                      Número de helados vendidos
(imágen helado chocolate M1-EyP-1a-11)                           {{A1}}
(imagen helado nata M1-EyP-1a-12)                                 {{A2}}
(imagen helado naranja M1-EyP-1a-13)                               {{A3}}</t>
  </si>
  <si>
    <t>A1 = 5
A2 = 3
A3 = 2</t>
  </si>
  <si>
    <t>Cuenta las veces que se repite cada helado en la imagen.</t>
  </si>
  <si>
    <t>&lt;p&gt;Cuenta las veces que se repite cada helado en la imagen.&lt;/p&gt;
A1=&lt;p&gt;El helado de chocolate se repite 5 veces.&lt;/p&gt;
A2=&lt;p&gt;El helado de nata se repite 2 veces.&lt;/p&gt;
A3=&lt;p&gt;El helado de naranja se repite 2 veces.&lt;/p&gt;</t>
  </si>
  <si>
    <t>{
    "id": "M1-EyP-1a-E-1",
    "stimulus": "&lt;p&gt;Ayuda a Analia a escribir en una tabla el número de helados que ha vendido hoy.&lt;/p&gt;&lt;p&gt;&lt;div style=\"display:flex; justify-content:center; \"&gt;&lt;img src=\"https://blueberry-assets.oneclick.es/M1_EyP_1a_10.svg\" width=\"250\"&gt;&lt;/img&gt;&lt;/div&gt;&lt;/p&gt;",
    "template": "&lt;table style=\"width: 100%; background: none !important;\"&gt;&lt;tbody&gt;&lt;tr&gt;&lt;td style=\"width: 15%; text-align: center; border: none; vertical-align: middle;\"&gt;&lt;/td&gt;&lt;td style=\"width: 25%; text-align: center; \"&gt;&lt;div style=\"display:flex; justify-content:center; vertical-align: middle;\"&gt;&lt;img src=\"https://blueberry-assets.oneclick.es/M1_EyP_1a_11.svg\" width=\"100\"&gt;&lt;/img&gt;&lt;/div&gt;&lt;/td&gt;&lt;td style=\"width: 25%; text-align: center; vertical-align: middle;\"&gt;&lt;div style=\"display:flex; justify-content:center;\"&gt;&lt;img src=\"https://blueberry-assets.oneclick.es/M1_EyP_1a_12.svg\" width=\"100\"&gt;&lt;/img&gt;&lt;/div&gt;&lt;/td&gt;&lt;td style=\"width: 25%; text-align: center; \"&gt;&lt;div style=\"display:flex; justify-content:center;\"&gt;&lt;img src=\"https://blueberry-assets.oneclick.es/M1_EyP_1a_13.svg\" width=\"100\"&gt;&lt;/img&gt;&lt;/div&gt;&lt;/td&gt;&lt;/tr&gt;&lt;tr&gt;&lt;td style=\"width: 25%; text-align: center; background-color: #72D2CD;\"&gt;&lt;strong&gt;&lt;span style=\"color: rgb(255, 255, 255);\"&gt;Números de helados vendidos&lt;/span&gt;&lt;/strong&gt;&lt;/td&gt;&lt;td style=\"width: 15%; text-align: center; vertical-align: middle;\"&gt;{{response}}&lt;/td&gt;&lt;td style=\"width: 25%; text-align: center; vertical-align: middle;\"&gt;{{response}}&lt;/td&gt;&lt;td style=\"width: 25%; text-align: center; vertical-align: middle;\"&gt;{{response}}&lt;/td&gt;&lt;/tr&gt;&lt;/tbody&gt;&lt;/table&gt;",
    "hint": "&lt;p&gt;Cuenta las veces que se repite cada helado en la imagen.&lt;/p&gt;",
    "feedback": "&lt;p&gt;Cuenta las veces que se repite cada helado en la imagen.&lt;/p&gt;",
    "seed": {
        "parameters": [],
        "calculated": [
            {
                "name": "A1",
                "label": "{{function}}",
                "function": "5",
                "feedback": "El helado de chocolate se repite 5 veces."
            },
            {
                "name": "A2",
                "label": "{{function}}",
                "function": "3",
                "feedback": "El helado de nata se repite 3 veces."
            },
            {
                "name": "A3",
                "label": "{{function}}",
                "function": "2",
                "feedback": "El helado de naranja se repite 2 veces."
            }
        ],
        "uniques": true
    },
    "algorithm": {
        "name": "calculateOperation",
        "params": {
            "method": "equivLiteral",
            "keyboard": "NUMERICAL"
        }
    }
}</t>
  </si>
  <si>
    <t>Escribe en la tabla el número de animales que hay en la imagen.
(Imagen)
(Tabla de datos M1-EyP-1a-14) 
                                                      Números de animales
(imágen jirafa M1-EyP-1a-15)                           {{A1}}
(imagen elefante M1-NyO-4a-1)                      {{A2}}
(imagen leon M1-EyP-1a-16)                             {{A3}}</t>
  </si>
  <si>
    <t>A1 = 2
A2 = 5
A3 = 4</t>
  </si>
  <si>
    <t>Cuenta las veces que se repite cada animal en la imagen.</t>
  </si>
  <si>
    <t>&lt;p&gt;Cuenta las veces que se repite cada animal en la imagen.
A1=&lt;p&gt;La jirafa se repite 2 veces.&lt;/p&gt;
A2=&lt;p&gt;El elefante se repite 5 veces.&lt;/p&gt;
A3=&lt;p&gt;El león se repite 4 veces.&lt;/p&gt;</t>
  </si>
  <si>
    <t>{
    "id": "M1-EyP-1a-E-2",
    "stimulus": "&lt;p&gt;Escribe en la tabla el número de animales que hay en la imagen.&lt;/p&gt;&lt;p&gt;&lt;div style=\"display:flex; justify-content:center;\"&gt;&lt;img src=\"https://blueberry-assets.oneclick.es/M1_EyP_1a_14.svg\" width=\"450\"&gt;&lt;/img&gt;&lt;/div&gt;&lt;/p&gt;",
    "template": "&lt;table style=\"width: 100%; background: none !important;\"&gt;&lt;tbody&gt;&lt;tr&gt;&lt;td style=\"width: 67.6789%; text-align: center; border: none; background: none !important;\"&gt;&lt;/td&gt;&lt;td style=\"width: 32.0717%; text-align: center; background-color: #72D2CD;\"&gt;&lt;strong&gt;&lt;span style=\"color: rgb(255, 255, 255);\"&gt;Número de animales&lt;/span&gt;&lt;/strong&gt;&lt;/td&gt;&lt;/tr&gt;&lt;tr&gt;&lt;td style=\"width: 67.6789%; text-align: center; \"&gt;&lt;div style=\"display:flex; justify-content:center; vertical-align: middle;\"&gt;&lt;img src=\"https://blueberry-assets.oneclick.es/M1_EyP_1a_15.svg\" width=\"100\"&gt;&lt;/img&gt;&lt;/div&gt;&lt;/td&gt;&lt;td style=\"width: 32.0717%; text-align: center; vertical-align: middle;\"&gt;{{response}}&lt;/td&gt;&lt;/tr&gt;&lt;tr&gt;&lt;td style=\"width: 67.6789%; text-align: center; vertical-align: middle;\"&gt;&lt;div style=\"display:flex; justify-content:center;\"&gt;&lt;img src=\"https://blueberry-assets.oneclick.es/M1_NyO_4a_1.svg\" width=\"100\"&gt;&lt;/img&gt;&lt;/div&gt;&lt;/td&gt;&lt;td style=\"width: 32.0717%; text-align: center; vertical-align: middle;\"&gt;{{response}}&lt;/td&gt;&lt;/tr&gt;&lt;tr&gt;&lt;td style=\"width: 67.6789%; text-align: center; \"&gt;&lt;div style=\"display:flex; justify-content:center;\"&gt;&lt;img src=\"https://blueberry-assets.oneclick.es/M1_EyP_1a_16.svg\" width=\"100\"&gt;&lt;/img&gt;&lt;/div&gt;&lt;/td&gt;&lt;td style=\"width: 32.0717%; text-align: center; vertical-align: middle;\"&gt;{{response}}&lt;/td&gt;&lt;/tr&gt;&lt;/tbody&gt;&lt;/table&gt;",
    "hint": "&lt;p&gt;Cuenta las veces que se repite cada animal en la imagen.&lt;/p&gt;",
    "feedback": "&lt;p&gt;Cuenta las veces que se repite cada animal en la imagen.&lt;/p&gt;",
    "seed": {
        "parameters": [],
        "calculated": [
            {
                "name": "A1",
                "label": "{{function}}",
                "function": "2",
                "feedback": "La jirafa se repite 2 veces."
            },
            {
                "name": "A2",
                "label": "{{function}}",
                "function": "5",
                "feedback": "El elefante se repite 5 veces."
            },
            {
                "name": "A3",
                "label": "{{function}}",
                "function": "4",
                "feedback": "El león se repite 4 veces."
            }
        ],
        "uniques": true
    },
    "algorithm": {
        "name": "calculateOperation",
        "params": {
            "method": "equivLiteral",
            "keyboard": "NUMERICAL"
        }
    }
}</t>
  </si>
  <si>
    <t>Escribe en la tabla el número de juguetes que tiene Paula.
(Imagen M1-EyP-1a-17)
(Tabla de datos) 
                                                      Números de juguetes
(imágen muñeca M1-EyP-1a-18)                           {{A1}}
(imagen pelota M1-NyO-1a-1)                                 {{A2}}
(imagen coche de juguete M1-EyP-1a-19)                               {{A3}}</t>
  </si>
  <si>
    <t>A1 = 3
A2 = 4
A3 = 2</t>
  </si>
  <si>
    <t>Cuenta las veces que se repite cada juguete en la imagen.</t>
  </si>
  <si>
    <t>&lt;p&gt;Cuenta las veces que se repite cada juguete en la imagen.&lt;/p&gt;
A1=&lt;p&gt;Hay 3 muñecas.&lt;/p&gt;
A2=&lt;p&gt;Hay 4 pelotas.&lt;/p&gt;
A3=&lt;p&gt;Hay 2 coches de juguete.&lt;/p&gt;</t>
  </si>
  <si>
    <t>{"id":"M1-EyP-1a-E-3","stimulus":"&lt;p&gt;Escribe en la tabla el número de juguetes que tiene Paula.&lt;/p&gt;&lt;p&gt;&lt;div style=\"display:flex; justify-content:center;\"&gt;&lt;img src=\"https://blueberry-assets.oneclick.es/M1_EyP_1a_17.svg\" width=\"300\"&gt;&lt;/img&gt;&lt;/div&gt;&lt;/p&gt;","template":"&lt;table style=\"width: 100%; background: none !important;\"&gt;&lt;tbody&gt;&lt;tr&gt;&lt;td style=\"width: 67.6789%; text-align: center; border: none; background: none !important;\"&gt;&lt;/td&gt;&lt;td style=\"width: 32.0717%; text-align: center; background-color: #72D2CD;\"&gt;&lt;strong&gt;&lt;span style=\"color: rgb(255, 255, 255);\"&gt;Número de juguetes&lt;/span&gt;&lt;/strong&gt;&lt;/td&gt;&lt;/tr&gt;&lt;tr&gt;&lt;td style=\"width: 67.6789%; text-align: center; \"&gt;&lt;div style=\"display:flex; justify-content:center; vertical-align: middle;\"&gt;&lt;img src=\"https://blueberry-assets.oneclick.es/M1_EyP_1a_18.svg\" width=\"100\"&gt;&lt;/img&gt;&lt;/div&gt;&lt;/td&gt;&lt;td style=\"width: 32.0717%; text-align: center; vertical-align: middle;\"&gt;{{response}}&lt;/td&gt;&lt;/tr&gt;&lt;tr&gt;&lt;td style=\"width: 67.6789%; text-align: center; vertical-align: middle;\"&gt;&lt;div style=\"display:flex; justify-content:center;\"&gt;&lt;img src=\"https://blueberry-assets.oneclick.es/M1_NyO_1a_1.svg\" width=\"100\"&gt;&lt;/img&gt;&lt;/div&gt;&lt;/td&gt;&lt;td style=\"width: 32.0717%; text-align: center; vertical-align: middle;\"&gt;{{response}}&lt;/td&gt;&lt;/tr&gt;&lt;tr&gt;&lt;td style=\"width: 67.6789%; text-align: center; \"&gt;&lt;div style=\"display:flex; justify-content:center;\"&gt;&lt;img src=\"https://blueberry-assets.oneclick.es/M1_EyP_1a_19.svg\" width=\"100\"&gt;&lt;/img&gt;&lt;/div&gt;&lt;/td&gt;&lt;td style=\"width: 32.0717%; text-align: center; vertical-align: middle;\"&gt;{{response}}&lt;/td&gt;&lt;/tr&gt;&lt;/tbody&gt;&lt;/table&gt;","hint":"&lt;p&gt;Cuenta las veces que se repite cada juguete en la imagen.&lt;/p&gt;","feedback":"&lt;p&gt;Cuenta las veces que se repite cada juguete en la imagen.&lt;/p&gt;","seed":{"parameters":[],"calculated":[{"name":"A1","label":"{{function}}","function":"3","feedback":"Hay 3 muñecas."},{"name":"A2","label":"{{function}}","function":"4","feedback":"Hay 4 pelotas."},{"name":"A3","label":"{{function}}","function":"2","feedback":"Hay 2 coches de juguete."}],"uniques":true},"algorithm":{"name":"calculateOperation","params":{"method":"equivLiteral","keyboard":"NUMERICAL"}}}</t>
  </si>
  <si>
    <t>M1-EyP-1b</t>
  </si>
  <si>
    <t>Responde a preguntas sobre la información de una tabla de registro de datos</t>
  </si>
  <si>
    <t xml:space="preserve">Observa esta tabla y selecciona la opción correcta.
(Tabla de datos)
                                                      Número de flores
(imagen rosa M1-EyP-1b-1)                            {{Q1}}  
(imagen margarita M1-NyO-29a-1)                  {{Q2}} 
(imagen tulipán M1-NyO-18b-1)                       {{Q3}} 
Hay 5 rosas.*
Hay 3 margaritas.*
Hay 3 tulipanes.*
Hay 2 rosas.
Hay 5 margaritas.
Hay 3 tulipanes
</t>
  </si>
  <si>
    <t>Q1-Q3=Min=2; Max= 5; Step= 1</t>
  </si>
  <si>
    <t>&lt;p&gt;En la segunda columna aparece cuántas flores hay de cada tipo.&lt;/p&gt;</t>
  </si>
  <si>
    <t>{"id":"M1-EyP-1b-I-1","stimulus":"&lt;p&gt;Observa esta tabla y selecciona la opción correcta.&lt;/p&gt;&lt;table style=\"width: 100%; background: none !important;\"&gt;&lt;tbody&gt;&lt;tr&gt;&lt;td style=\"width: 67.6789%; text-align: center; border: none; background: none !important;\"&gt;&lt;/td&gt;&lt;td style=\"width: 32.0717%; text-align: center; background-color: #72D2CD;\"&gt;&lt;strong&gt;&lt;span style=\"color: rgb(255, 255, 255);\"&gt;Número de flores&lt;/span&gt;&lt;/strong&gt;&lt;/td&gt;&lt;/tr&gt;&lt;tr&gt;&lt;td style=\"width: 67.6789%; text-align: center; \"&gt;&lt;div style=\"display:flex; justify-content:center; vertical-align: middle;\"&gt;&lt;img src=\"https://blueberry-assets.oneclick.es/M1_EyP_1b_1.svg\" width=\"100\"&gt;&lt;/img&gt;&lt;/div&gt;&lt;/td&gt;&lt;td style=\"width: 32.0717%; text-align: center; vertical-align: middle;\"&gt;{{Q1}}&lt;/td&gt;&lt;/tr&gt;&lt;tr&gt;&lt;td style=\"width: 67.6789%; text-align: center; vertical-align: middle;\"&gt;&lt;div style=\"display:flex; justify-content:center;\"&gt;&lt;img src=\"https://blueberry-assets.oneclick.es/M1_NyO_29a_1.svg\" width=\"100\"&gt;&lt;/img&gt;&lt;/div&gt;&lt;/td&gt;&lt;td style=\"width: 32.0717%; text-align: center; vertical-align: middle;\"&gt;{{Q2}}&lt;/td&gt;&lt;/tr&gt;&lt;tr&gt;&lt;td style=\"width: 67.6789%; text-align: center; \"&gt;&lt;div style=\"display:flex; justify-content:center;\"&gt;&lt;img src=\"https://blueberry-assets.oneclick.es/M1_NyO_18b_1.svg\" width=\"100\"&gt;&lt;/img&gt;&lt;/div&gt;&lt;/td&gt;&lt;td style=\"width: 32.0717%; text-align: center; vertical-align: middle;\"&gt;{{Q3}}&lt;/td&gt;&lt;/tr&gt;&lt;/tbody&gt;&lt;/table&gt;","hint":"&lt;p&gt;En la segunda columna aparece cuántas flores hay de cada tipo.&lt;/p&gt;","feedback":"&lt;p&gt;En la segunda columna aparece cuántas flores hay de cada tipo.&lt;/p&gt;","seed":{"parameters":[{"name":"Q1","label":null,"list":[2,3,4,5]},{"name":"Q2","label":null,"list":[2,3,4,5]},{"name":"Q3","label":null,"list":[2,3,4,5]},{"name":"Q4","label":null,"list":[1,2,3]},{"name":"Q5","label":null,"list":[1,2,3]},{"name":"Q6","label":null,"list":[1,2,3]}],"calculated":[{"name":"T1","function":"{{Q1}}+{{Q4}}","temp":"true"},{"name":"T2","function":"{{Q2}}+{{Q5}}","temp":"true"},{"name":"T3","function":"{{Q3}}+{{Q6}}","temp":"true"},{"name":"A1","label":"Hay {{Q1}} rosas."},{"name":"A1","label":"Hay {{Q2}} margaritas."},{"name":"A1","label":"Hay {{Q3}} tulipanes."},{"name":"A4","label":"Hay {{T1}} rosas.","incorrect":true},{"name":"A5","label":"Hay {{T2}} margaritas.","incorrect":true},{"name":"A6","label":"Hay {{T3}} tulipanes.","incorrect":true}],"uniques":true},"algorithm":{"name":"trueFalse","template":"Multiple choice – standard","params":{"countCorrect":1,"countIncorrect":2,"showCheckIcon":false,"columns":3}}}</t>
  </si>
  <si>
    <t>Observa esta tabla y selecciona la opción correcta.
(Tabla de datos)
                                     Números de animales
(imagen perro M1-G-4a-3)                 {{Q1}}  
(imagen gato M1-EyP-3a-1)                  {{Q2}} 
(imagen hamster M1-EyP-1b-2)            {{Q3}} 
Hay 3 perros.*
Hay 2 gatos.*
Hay 4 hámsteres.*
Hay 4 perros.
Hay 3 gatos.
Hay 2 hámsteres.</t>
  </si>
  <si>
    <t>&lt;p&gt;En la segunda columna se anota el número de veces que se repite cada animal.&lt;/p&gt;</t>
  </si>
  <si>
    <t>{"id":"M1-EyP-1b-I-2","stimulus":"&lt;p&gt;Observa esta tabla y selecciona la opción correcta.&lt;/p&gt;&lt;table style=\"width: 100%; background: none !important;\"&gt;&lt;tbody&gt;&lt;tr&gt;&lt;td style=\"width: 67.6789%; text-align: center; border: none; background: none !important;\"&gt;&lt;/td&gt;&lt;td style=\"width: 32.0717%; text-align: center; background-color: #72D2CD;\"&gt;&lt;strong&gt;&lt;span style=\"color: rgb(255, 255, 255);\"&gt;Número de animales&lt;/span&gt;&lt;/strong&gt;&lt;/td&gt;&lt;/tr&gt;&lt;tr&gt;&lt;td style=\"width: 67.6789%; text-align: center; \"&gt;&lt;div style=\"display:flex; justify-content:center; vertical-align: middle;\"&gt;&lt;img src=\"https://blueberry-assets.oneclick.es/M1_EyP_3a_10.svg\" width=\"100\"&gt;&lt;/img&gt;&lt;/div&gt;&lt;/td&gt;&lt;td style=\"width: 32.0717%; text-align: center; vertical-align: middle;\"&gt;{{Q1}}&lt;/td&gt;&lt;/tr&gt;&lt;tr&gt;&lt;td style=\"width: 67.6789%; text-align: center; vertical-align: middle;\"&gt;&lt;div style=\"display:flex; justify-content:center;\"&gt;&lt;img src=\"https://blueberry-assets.oneclick.es/M1_EyP_3a_1.svg\" width=\"100\"&gt;&lt;/img&gt;&lt;/div&gt;&lt;/td&gt;&lt;td style=\"width: 32.0717%; text-align: center; vertical-align: middle;\"&gt;{{Q2}}&lt;/td&gt;&lt;/tr&gt;&lt;tr&gt;&lt;td style=\"width: 67.6789%; text-align: center; \"&gt;&lt;div style=\"display:flex; justify-content:center;\"&gt;&lt;img src=\"https://blueberry-assets.oneclick.es/M1_EyP_1b_2.svg\" width=\"100\"&gt;&lt;/img&gt;&lt;/div&gt;&lt;/td&gt;&lt;td style=\"width: 32.0717%; text-align: center; vertical-align: middle;\"&gt;{{Q3}}&lt;/td&gt;&lt;/tr&gt;&lt;/tbody&gt;&lt;/table&gt;","hint":"&lt;p&gt;En la segunda columna aparece cuántos animales hay de cada tipo.&lt;/p&gt;","feedback":"&lt;p&gt;En la segunda columna aparece cuántos animales hay de cada tipo.&lt;/p&gt;","seed":{"parameters":[{"name":"Q1","label":null,"list":[2,3,4,5]},{"name":"Q2","label":null,"list":[2,3,4,5]},{"name":"Q3","label":null,"list":[2,3,4,5]},{"name":"Q4","label":null,"list":[1,2,3]},{"name":"Q5","label":null,"list":[1,2,3]},{"name":"Q6","label":null,"list":[1,2,3]}],"calculated":[{"name":"T1","function":"{{Q1}}+{{Q4}}","temp":"true"},{"name":"T2","function":"{{Q2}}+{{Q5}}","temp":"true"},{"name":"T3","function":"{{Q3}}+{{Q6}}","temp":"true"},{"name":"A1","label":"Hay {{Q1}} perros."},{"name":"A1","label":"Hay {{Q2}} gatos."},{"name":"A1","label":"Hay {{Q3}} hámsteres."},{"name":"A4","label":"Hay {{T1}} perros.","incorrect":true},{"name":"A5","label":"Hay {{T2}} gatos.","incorrect":true},{"name":"A6","label":"Hay {{T3}} hámsteres.","incorrect":true}],"uniques":true},"algorithm":{"name":"trueFalse","template":"Multiple choice – standard","params":{"countCorrect":1,"countIncorrect":2,"showCheckIcon":false,"columns":3}}}</t>
  </si>
  <si>
    <t>Observa esta tabla y selecciona la opción correcta.
(Tabla de datos)
                                                           Números pelotas
(imagen pelota de fútbol M1-EyP-1b-3)                         {{Q1}} 
(imagen pelota de baloncesto M1-NyO-15a-3)                       {{Q2}} 
(imagen pelota de tenis M1-NyO-1b-1)                              {{Q3}} 
Hay 4 pelotas de fútbol.*
Hay 3 pelotas de baloncesto.*
Hay 6 pelotas de tenis.*
Hay 6 pelotas de fútbol.
Hay 4 pelotas de baloncesto.
Hay 5 pelotas de tenis.</t>
  </si>
  <si>
    <t>&lt;p&gt;En la segunda columna se anota el número de veces que se repite cada pelota.&lt;/p&gt;</t>
  </si>
  <si>
    <t>{"id":"M1-EyP-1b-I-3","stimulus":"&lt;p&gt;Observa esta tabla y selecciona la opción correcta.&lt;/p&gt;&lt;table style=\"width: 100%; background: none !important;\"&gt;&lt;tbody&gt;&lt;tr&gt;&lt;td style=\"width: 67.6789%; text-align: center; border: none; background: none !important;\"&gt;&lt;/td&gt;&lt;td style=\"width: 32.0717%; text-align: center; background-color: #72D2CD;\"&gt;&lt;strong&gt;&lt;span style=\"color: rgb(255, 255, 255);\"&gt;Número de pelotas &lt;/span&gt;&lt;/strong&gt;&lt;/td&gt;&lt;/tr&gt;&lt;tr&gt;&lt;td style=\"width: 67.6789%; text-align: center; \"&gt;&lt;div style=\"display:flex; justify-content:center; vertical-align: middle;\"&gt;&lt;img src=\"https://blueberry-assets.oneclick.es/M1_EyP_1b_3.svg\" width=\"100\"&gt;&lt;/img&gt;&lt;/div&gt;&lt;/td&gt;&lt;td style=\"width: 32.0717%; text-align: center; vertical-align: middle;\"&gt;{{Q1}}&lt;/td&gt;&lt;/tr&gt;&lt;tr&gt;&lt;td style=\"width: 67.6789%; text-align: center; vertical-align: middle;\"&gt;&lt;div style=\"display:flex; justify-content:center;\"&gt;&lt;img src=\"https://blueberry-assets.oneclick.es/M1_NyO_15a_3.svg\" width=\"100\"&gt;&lt;/img&gt;&lt;/div&gt;&lt;/td&gt;&lt;td style=\"width: 32.0717%; text-align: center; vertical-align: middle;\"&gt;{{Q2}}&lt;/td&gt;&lt;/tr&gt;&lt;tr&gt;&lt;td style=\"width: 67.6789%; text-align: center; \"&gt;&lt;div style=\"display:flex; justify-content:center;\"&gt;&lt;img src=\"https://blueberry-assets.oneclick.es/M1_NyO_1b_1.svg\" width=\"100\"&gt;&lt;/img&gt;&lt;/div&gt;&lt;/td&gt;&lt;td style=\"width: 32.0717%; text-align: center; vertical-align: middle;\"&gt;{{Q3}}&lt;/td&gt;&lt;/tr&gt;&lt;/tbody&gt;&lt;/table&gt;","hint":"&lt;p&gt;En la segunda columna aparece cuántas pelotas hay de cada tipo.&lt;/p&gt;","feedback":"&lt;p&gt;En la segunda columna aparece cuántas pelotas hay de cada tipo.&lt;/p&gt;","seed":{"parameters":[{"name":"Q1","label":null,"list":[2,3,4,5]},{"name":"Q2","label":null,"list":[2,3,4,5]},{"name":"Q3","label":null,"list":[2,3,4,5]},{"name":"Q4","label":null,"list":[1,2,3]},{"name":"Q5","label":null,"list":[1,2,3]},{"name":"Q6","label":null,"list":[1,2,3]}],"calculated":[{"name":"T1","function":"{{Q1}}+{{Q4}}","temp":"true"},{"name":"T2","function":"{{Q2}}+{{Q5}}","temp":"true"},{"name":"T3","function":"{{Q3}}+{{Q6}}","temp":"true"},{"name":"A1","label":"Hay {{Q1}} pelotas de fútbol."},{"name":"A1","label":"Hay {{Q2}} pelotas de baloncesto."},{"name":"A1","label":"Hay {{Q3}} pelotas de tenis."},{"name":"A4","label":"Hay {{T1}} pelotas de fútbol.","incorrect":true},{"name":"A5","label":"Hay {{T2}} pelotas de baloncesto.","incorrect":true},{"name":"A6","label":"Hay {{T3}} pelotas de tenis.","incorrect":true}],"uniques":true},"algorithm":{"name":"trueFalse","template":"Multiple choice – standard","params":{"countCorrect":1,"countIncorrect":2,"showCheckIcon":false,"columns":3}}}</t>
  </si>
  <si>
    <t xml:space="preserve">Observa esta tabla y completa.
(Tabla de datos)
                                              Pares de calzado
(imagen zapatillas)                   Q1
(imagen botas)                          Q2  
(imagen sandalias)                   Q3  </t>
  </si>
  <si>
    <t>En una tienda hay {{A1}} pares de zapatillas.</t>
  </si>
  <si>
    <t>Q1-Q3=Min=2; Max= 15; Step= 1
Imagen 1=zapatillas=M1-EyP-1b-1
Imagen 2=botas=M1-EyP-1b-2
Imagen 3=sandalias=M1-EyP-1b-3</t>
  </si>
  <si>
    <t>A1 = {{Q1}}</t>
  </si>
  <si>
    <t>&lt;p&gt;En la segunda columna se anota cuántos pares de calzado hay en la tienda de cada tipo.&lt;/p&gt;</t>
  </si>
  <si>
    <t>{"id":"M1-EyP-1b-E-1","stimulus":"&lt;p&gt;Observa esta tabla y completa.&lt;/p&gt;&lt;p&gt;&lt;table style=\"width: 100%; background: none !important;\"&gt;&lt;tbody&gt;&lt;tr&gt;&lt;td style=\"width: 67.6789%; text-align: center; border: none; background: none !important;\"&gt;&lt;/td&gt;&lt;td style=\"width: 32.0717%; text-align: center; background-color: #72D2CD;\"&gt;&lt;strong&gt;&lt;span style=\"color: rgb(255, 255, 255);\"&gt;Pares de calzado&lt;/span&gt;&lt;/strong&gt;&lt;/td&gt;&lt;/tr&gt;&lt;tr&gt;&lt;td style=\"width: 67.6789%; text-align: center; \"&gt;&lt;div style=\"display:flex; justify-content:center; vertical-align: middle;\"&gt;&lt;img src=\"https://blueberry-assets.oneclick.es/M1_EyP_1b_1b.svg\" width=\"100\"&gt;&lt;/img&gt;&lt;/div&gt;&lt;/td&gt;&lt;td style=\"width: 32.0717%; text-align: center; vertical-align: middle;\"&gt;{{Q1}}&lt;/td&gt;&lt;/tr&gt;&lt;tr&gt;&lt;td style=\"width: 67.6789%; text-align: center; vertical-align: middle;\"&gt;&lt;div style=\"display:flex; justify-content:center;\"&gt;&lt;img src=\"https://blueberry-assets.oneclick.es/M1_EyP_1b_2b.svg\" width=\"100\"&gt;&lt;/img&gt;&lt;/div&gt;&lt;/td&gt;&lt;td style=\"width: 32.0717%; text-align: center; vertical-align: middle;\"&gt;{{Q2}}&lt;/td&gt;&lt;/tr&gt;&lt;tr&gt;&lt;td style=\"width: 67.6789%; text-align: center; \"&gt;&lt;div style=\"display:flex; justify-content:center;\"&gt;&lt;img src=\"https://blueberry-assets.oneclick.es/M1_EyP_1b_3b.svg\" width=\"100\"&gt;&lt;/img&gt;&lt;/div&gt;&lt;/td&gt;&lt;td style=\"width: 32.0717%; text-align: center; vertical-align: middle;\"&gt;{{Q3}}&lt;/td&gt;&lt;/tr&gt;&lt;/tbody&gt;&lt;/table&gt;&lt;/p&gt;","template":"&lt;p&gt;En una tienda hay {{response}} pares de zapatillas.&lt;/p&gt;","hint":"&lt;p&gt;En la segunda columna aparece cuántos pares de calzado hay en la tienda de cada tipo.&lt;/p&gt;","feedback":"&lt;p&gt;En la segunda columna aparece cuántos pares de calzado hay en la tienda de cada tipo.&lt;/p&gt;","seed":{"parameters":[{"name":"Q1","label":null,"min":2,"max":15,"step":1},{"name":"Q2","label":null,"min":2,"max":15,"step":1},{"name":"Q3","label":null,"min":2,"max":15,"step":1}],"calculated":[{"name":"A1","label":"{{function}}","function":"{{Q1}}"}],"uniques":true},"algorithm":{"name":"calculateOperation","params":{"method":"equivLiteral","keyboard":"NUMERICAL"}}}</t>
  </si>
  <si>
    <t xml:space="preserve">Observa esta tabla y completa.
(Tabla de datos)
                                              Número de alimentos
(imagen zanahoria)                           {{Q1}}   
(imagen cebolla)                                {{Q2}}   
(imagen patata)                                 {{Q3}}   </t>
  </si>
  <si>
    <t>Fernan tiene en casa {{A1}} cebollas.</t>
  </si>
  <si>
    <t>Q1-Q3=Min=2; Max= 15; Step= 1
Imagen 1=zanahoria=M1-EyP-1b-4
Imagen 2=cebolla=M1-EyP-1b-5
Imagen 3=patata=M1-EyP-1b-6</t>
  </si>
  <si>
    <t>A1 = {{Q2}}</t>
  </si>
  <si>
    <t>&lt;p&gt;En la segunda columna se anota cuántos alimentos tiene Fernan de cada tipo.&lt;/p&gt;</t>
  </si>
  <si>
    <t>{"id":"M1-EyP-1b-E-2","stimulus":"&lt;p&gt;Observa esta tabla y completa.&lt;/p&gt;&lt;p&gt;&lt;table style=\"width: 100%; background: none !important;\"&gt;&lt;tbody&gt;&lt;tr&gt;&lt;td style=\"width: 67.6789%; text-align: center; border: none; background: none !important;\"&gt;&lt;/td&gt;&lt;td style=\"width: 32.0717%; text-align: center; background-color: #72D2CD;\"&gt;&lt;strong&gt;&lt;span style=\"color: rgb(255, 255, 255);\"&gt;Número de alimentos&lt;/span&gt;&lt;/strong&gt;&lt;/td&gt;&lt;/tr&gt;&lt;tr&gt;&lt;td style=\"width: 67.6789%; text-align: center; \"&gt;&lt;div style=\"display:flex; justify-content:center; vertical-align: middle;\"&gt;&lt;img src=\"https://blueberry-assets.oneclick.es/M1_EyP_1b_4b.svg\" width=\"100\"&gt;&lt;/img&gt;&lt;/div&gt;&lt;/td&gt;&lt;td style=\"width: 32.0717%; text-align: center; vertical-align: middle;\"&gt;{{Q1}}&lt;/td&gt;&lt;/tr&gt;&lt;tr&gt;&lt;td style=\"width: 67.6789%; text-align: center; vertical-align: middle;\"&gt;&lt;div style=\"display:flex; justify-content:center;\"&gt;&lt;img src=\"https://blueberry-assets.oneclick.es/M1_EyP_1b_5b.svg\" width=\"100\"&gt;&lt;/img&gt;&lt;/div&gt;&lt;/td&gt;&lt;td style=\"width: 32.0717%; text-align: center; vertical-align: middle;\"&gt;{{Q2}}&lt;/td&gt;&lt;/tr&gt;&lt;tr&gt;&lt;td style=\"width: 67.6789%; text-align: center; \"&gt;&lt;div style=\"display:flex; justify-content:center;\"&gt;&lt;img src=\"https://blueberry-assets.oneclick.es/M1_EyP_1b_6b.svg\" width=\"100\"&gt;&lt;/img&gt;&lt;/div&gt;&lt;/td&gt;&lt;td style=\"width: 32.0717%; text-align: center; vertical-align: middle;\"&gt;{{Q3}}&lt;/td&gt;&lt;/tr&gt;&lt;/tbody&gt;&lt;/table&gt;&lt;/p&gt;","template":"&lt;p&gt;Fernan tiene en casa {{response}} cebollas.&lt;/p&gt;","hint":"&lt;p&gt;En la segunda columna aparece cuántos alimentos tiene Fernan de cada tipo.&lt;/p&gt;","feedback":"&lt;p&gt;En la segunda columna aparece cuántos alimentos tiene Fernan de cada tipo.&lt;/p&gt;","seed":{"parameters":[{"name":"Q1","label":null,"min":2,"max":15,"step":1},{"name":"Q2","label":null,"min":2,"max":15,"step":1},{"name":"Q3","label":null,"min":2,"max":15,"step":1}],"calculated":[{"name":"A1","label":"{{function}}","function":"{{Q2}}"}],"uniques":true},"algorithm":{"name":"calculateOperation","params":{"method":"equivLiteral","keyboard":"NUMERICAL"}}}</t>
  </si>
  <si>
    <t xml:space="preserve">Observa esta tabla y completa.
(Tabla de datos)
                                              Número de muebles
(imagen silla)                      {{Q1}}   
(imagen mesa)                    {{Q2}}   
(imagen sillón)                    {{Q3}}   </t>
  </si>
  <si>
    <t>El sillón se repite {{A1}} veces.</t>
  </si>
  <si>
    <t>Q1-Q3=Min=2; Max= 15; Step= 1
Imagen 1=silla=M1-EyP-1b-7
Imagen 2=mesa=M1-G-4a-4
Imagen 3=sillón=M1-G-4a-5</t>
  </si>
  <si>
    <t>A1 ={{Q3}}</t>
  </si>
  <si>
    <t>&lt;p&gt;En la segunda columna se anota cuántos muebles de cada tipo hay en la oficina.&lt;/p&gt;</t>
  </si>
  <si>
    <t>{"id":"M1-EyP-1b-E-3","stimulus":"&lt;p&gt;Observa esta tabla y completa la oración.&lt;/p&gt;&lt;p&gt;&lt;table style=\"width: 100%; background: none !important;\"&gt;&lt;tbody&gt;&lt;tr&gt;&lt;td style=\"width: 67.6789%; text-align: center; border: none; background: none !important;\"&gt;&lt;/td&gt;&lt;td style=\"width: 32.0717%; text-align: center; background-color: #72D2CD;\"&gt;&lt;strong&gt;&lt;span style=\"color: rgb(255, 255, 255);\"&gt;Número de muebles&lt;/span&gt;&lt;/strong&gt;&lt;/td&gt;&lt;/tr&gt;&lt;tr&gt;&lt;td style=\"width: 67.6789%; text-align: center; \"&gt;&lt;div style=\"display:flex; justify-content:center; vertical-align: middle;\"&gt;&lt;img src=\"https://blueberry-assets.oneclick.es/M1_EyP_1b_7.svg\" width=\"100\"&gt;&lt;/img&gt;&lt;/div&gt;&lt;/td&gt;&lt;td style=\"width: 32.0717%; text-align: center; vertical-align: middle;\"&gt;{{Q1}}&lt;/td&gt;&lt;/tr&gt;&lt;tr&gt;&lt;td style=\"width: 67.6789%; text-align: center; vertical-align: middle;\"&gt;&lt;div style=\"display:flex; justify-content:center;\"&gt;&lt;img src=\"https://blueberry-assets.oneclick.es/M1_G_4a_4.svg\" width=\"100\"&gt;&lt;/img&gt;&lt;/div&gt;&lt;/td&gt;&lt;td style=\"width: 32.0717%; text-align: center; vertical-align: middle;\"&gt;{{Q2}}&lt;/td&gt;&lt;/tr&gt;&lt;tr&gt;&lt;td style=\"width: 67.6789%; text-align: center; \"&gt;&lt;div style=\"display:flex; justify-content:center;\"&gt;&lt;img src=\"https://blueberry-assets.oneclick.es/M1_G_4a_5.svg\" width=\"100\"&gt;&lt;/img&gt;&lt;/div&gt;&lt;/td&gt;&lt;td style=\"width: 32.0717%; text-align: center; vertical-align: middle;\"&gt;{{Q3}}&lt;/td&gt;&lt;/tr&gt;&lt;/tbody&gt;&lt;/table&gt;&lt;/p&gt;","template":"&lt;p&gt;En una oficina hay {{response}} sillones.&lt;/p&gt;","hint":"&lt;p&gt;En la segunda columna aparece cuántos muebles de cada tipo hay en la oficina.&lt;/p&gt;","feedback":"&lt;p&gt;En la segunda columna aparece cuántos muebles de cada tipo hay en la oficina.&lt;/p&gt;","seed":{"parameters":[{"name":"Q1","label":null,"min":2,"max":15,"step":1},{"name":"Q2","label":null,"min":2,"max":15,"step":1},{"name":"Q3","label":null,"min":2,"max":15,"step":1}],"calculated":[{"name":"A1","label":"{{function}}","function":"{{Q3}}"}],"uniques":true},"algorithm":{"name":"calculateOperation","params":{"method":"equivLiteral","keyboard":"NUMERICAL"}}}</t>
  </si>
  <si>
    <t>M1-EyP-2a</t>
  </si>
  <si>
    <t>Responde a preguntas sobre la información de un gráfico de barras</t>
  </si>
  <si>
    <t>Estos son los juguetes favoritos de unos niños. Señala la frase correcta.
Gráfica: (barras)
Serie "Niños": {{Q1}}, {{Q2}}, {{Q3}}
Eje X: "Pelota", "Osito", "Coche"
La pelota es el juguete favorito de {{Q1}} niños.*
El osito es el juguete favorito de {{Q2}} niños.*
El coche es el juguete favorito de {{Q3}} niños.*
La pelota es el juguete favorito de {{Q2}} niños.
El osito es el juguete favorito de {{Q3}} niños.
El coche es el juguete favorito de {{Q1}} niños.
(Se ven 2 opciones, 1 correcta)</t>
  </si>
  <si>
    <t>Q1-Q3 = Min=4; Max=9; Step= 1</t>
  </si>
  <si>
    <t>&lt;p&gt;La altura de cada barra representa el número de niños que prefiere ese juguete.&lt;/p&gt;</t>
  </si>
  <si>
    <t>{"id":"M1-EyP-2a-I-1","stimulus":"&lt;p&gt;Estos son los juguetes favoritos de unos niños. Haz clic en la frase correcta.&lt;/p&gt;&lt;div style=\"display:flex; justify-content:center;\"&gt;&lt;div class=\"fr-chart ct-chart ct-minor-seventh\" data-chart='{\"type\": \"bar\", \"series\": [{\"name\": \"Juguetes\", \"data\": [{{Q1}},{{Q2}},{{Q3}}]}], \"labels\":[\"Pelota\",\"Osito\",\"Coche\"], \"options\": {\"axisY\": {\"onlyInteger\": true}}}'&gt;&lt;/div&gt;&lt;/div&gt;","hint":"&lt;p&gt;La altura de cada barra representa el número de niños que prefiere ese juguete.&lt;/p&gt;","feedback":"&lt;p&gt;La altura de cada barra representa el número de niños que prefiere ese juguete.&lt;/p&gt;","seed":{"parameters":[{"name":"Q1","label":null,"min":4,"max":9,"step":1},{"name":"Q2","label":null,"min":4,"max":9,"step":1},{"name":"Q3","label":null,"min":4,"max":9,"step":1}],"calculated":[{"name":"A1","label":"La pelota es el juguete favorito de {{Q1}} niños.","function":""},{"name":"A2","label":"El osito es el juguete favorito de {{Q2}} niños.","function":""},{"name":"A3","label":"El coche es el juguete favorito de {{Q3}} niños.","function":""},{"name":"A4","label":"La pelota es el juguete favorito de {{Q2}} niños.","function":"","incorrect":true},{"name":"A5","label":"El osito es el juguete favorito de {{Q3}} niños.","function":"","incorrect":true},{"name":"A6","label":"El coche es el juguete favorito de {{Q1}} niños.","function":"","incorrect":true}],"uniques":true},"algorithm":{"name":"trueFalse","template":"Multiple choice – standard","params":{"countCorrect":1,"countIncorrect":1,"showCheckIcon":true}}}</t>
  </si>
  <si>
    <t>Estos son los medios de transporte que utilizan los profesores de un colegio. Señala la frase correcta.
Gráfica: (barras)
Serie "profesores": {{Q1}}, {{Q2}}, {{Q3}}
Eje X: "Coche", "Autobús","Bicicleta"
{{Q1}} profesores usan coche.*
{{Q2}} profesores usan autobús.*
{{Q3}} profesores usan bicicleta.*
{{Q2}} profesores usan coche.
{{Q3}} profesores usan autobús.
{{Q1}} profesores usan bicicleta.
(Se ven 2 opciones, 1 correcta)</t>
  </si>
  <si>
    <t>&lt;p&gt;La altura de cada barra representa el número de profesores que utiliza cada transporte.&lt;/p&gt;</t>
  </si>
  <si>
    <t>{"id":"M1-EyP-2a-I-2","stimulus":"&lt;p&gt;Estos son los medios de transporte que utilizan los profesores de un colegio. Selecciona la frase correcta.&lt;/p&gt;&lt;div style=\"display:flex; justify-content:center;\"&gt;&lt;div class=\"fr-chart ct-chart ct-minor-seventh\" data-chart='{\"type\": \"bar\", \"series\": [{\"name\": \"Profesores\", \"data\": [{{Q1}},{{Q2}},{{Q3}}]}], \"labels\":[\"Coche\",\"Autobús\",\"Bicicleta\"],\"options\": {\"axisY\": {\"onlyInteger\": true}}}'&gt;&lt;/div&gt;&lt;/div&gt;","hint":"&lt;p&gt;La altura de cada barra representa el número de profesores que utiliza cada transporte.&lt;/p&gt;","feedback":"&lt;p&gt;La altura de cada barra representa el número de profesores que utiliza cada transporte.&lt;/p&gt;","seed":{"parameters":[{"name":"Q1","label":null,"min":4,"max":9,"step":1},{"name":"Q2","label":null,"min":4,"max":9,"step":1},{"name":"Q3","label":null,"min":4,"max":9,"step":1}],"calculated":[{"name":"A1","label":"{{Q1}} profesores usan coche.","function":""},{"name":"A2","label":"{{Q2}} profesores usan autobús.","function":""},{"name":"A3","label":"{{Q3}} profesores usan bicicleta.","function":""},{"name":"A4","label":"{{Q2}} profesores usan coche.","function":"","incorrect":true},{"name":"A5","label":"{{Q3}} profesores usan autobús.","function":"","incorrect":true},{"name":"A6","label":"{{Q1}} profesores usan bicicleta.","function":"","incorrect":true}],"uniques":true},"algorithm":{"name":"trueFalse","template":"Multiple choice – standard","params":{"countCorrect":1,"countIncorrect":1,"showCheckIcon":true,"columns":1}}}</t>
  </si>
  <si>
    <t>Estas son las frutas favoritas de un grupo de amigas. Señala la frase correcta.
Gráfica: (barras)
Serie "Amigas": {{Q1}}, {{Q2}}, {{Q3}}
Eje X:  "Uvas", "Kiwi","Fresas"
{{Q1}} amigas prefieren las uvas.*
{{Q2}} amigas prefieren el kiwi.*
{{Q3}} amigas prefieren las fresas.*
{{Q2}} amigas prefieren las uvas.
{{Q3}} amigas prefieren el kiwi.
{{Q1}} amigas prefieren las fresas.
(Se ven 3 opciones, 1 correcta)</t>
  </si>
  <si>
    <t>&lt;p&gt;La altura de cada barra representa el número de niñas que prefiere cada fruta.&lt;/p&gt;</t>
  </si>
  <si>
    <t>{"id":"M1-EyP-2a-I-3","stimulus":"&lt;p&gt;Estas son las frutas favoritas de un grupo de amigas. Selecciona la frase correcta.&lt;/p&gt;&lt;div style=\"display:flex; justify-content:center;\"&gt;&lt;div class=\"fr-chart ct-chart ct-minor-seventh\" data-chart='{\"type\": \"bar\", \"series\": [{\"name\": \"Amigas\", \"data\": [{{Q1}},{{Q2}},{{Q3}}]}], \"labels\":[\"Uvas\",\"Kiwi\",\"Fresas\"],\"options\": {\"axisY\": {\"onlyInteger\": true}}}'&gt;&lt;/div&gt;&lt;/div&gt;","hint":"&lt;p&gt;La altura de cada barra representa el número de niñas que prefiere cada fruta.&lt;/p&gt;","feedback":"&lt;p&gt;La altura de cada barra representa el número de niñas que prefiere cada fruta.&lt;/p&gt;","seed":{"parameters":[{"name":"Q1","label":null,"min":4,"max":9,"step":1},{"name":"Q2","label":null,"min":4,"max":9,"step":1},{"name":"Q3","label":null,"min":4,"max":9,"step":1}],"calculated":[{"name":"A1","label":"{{Q1}} amigas prefieren las uvas.","function":""},{"name":"A2","label":"{{Q2}} amigas prefieren el kiwi.","function":""},{"name":"A3","label":"{{Q3}} amigas prefieren las fresas.","function":""},{"name":"A4","label":"{{Q2}} amigas prefieren las uvas.","function":"","incorrect":true},{"name":"A5","label":"{{Q3}} amigas prefieren el kiwi.","function":"","incorrect":true},{"name":"A6","label":"{{Q1}} amigas prefieren las fresas.","function":"","incorrect":true}],"uniques":true},"algorithm":{"name":"trueFalse","template":"Multiple choice – standard","params":{"countCorrect":1,"countIncorrect":1,"showCheckIcon":true,"columns":1}}}</t>
  </si>
  <si>
    <t>Estas son las ventas de la papelería de un barrio. Completa la frase.
Gráfica: (barras)
Serie "Ventas": {{Q1}}, {{Q2}}, {{Q3}}
Eje X: "Lápices", "Bolígrafos", "Gomas"</t>
  </si>
  <si>
    <t>Se han vendido {{A1}} lápices.</t>
  </si>
  <si>
    <t>&lt;p&gt;La altura de cada barra representa el número de veces que se ha vendido cada objeto.&lt;/p&gt;</t>
  </si>
  <si>
    <t>{"id":"M1-EyP-2a-E-1","stimulus":"&lt;p&gt;Estas son las ventas de la papelería de un barrio. Completa la frase.&lt;/p&gt;&lt;div style=\"display:flex; justify-content:center;\"&gt;&lt;div class=\"fr-chart ct-chart ct-minor-seventh\" data-chart='{\"type\": \"bar\", \"series\": [{\"name\": \"Ventas\", \"data\": [{{Q1}},{{Q2}},{{Q3}}]}], \"labels\":[\"Lápices\",\"Bolígrafos\",\"Gomas\"],\"options\": {\"axisY\": {\"onlyInteger\": true}}}'&gt;&lt;/div&gt;&lt;/div&gt;","feedback":"&lt;p&gt;La altura de cada barra representa el número de veces que se ha vendido cada objeto.&lt;/p&gt;","hint":"&lt;p&gt;La altura de cada barra representa el número de veces que se ha vendido cada objeto.&lt;/p&gt;","template":"&lt;p&gt;Se han vendido {{response}} lápices.&lt;/p&gt;","seed":{"parameters":[{"name":"Q1","label":null,"min":4,"max":9,"step":1},{"name":"Q2","label":null,"min":4,"max":9,"step":1},{"name":"Q3","label":null,"min":4,"max":9,"step":1}],"calculated":[{"name":"A1","label":"{{function}}","function":"{{Q1}}"}],"uniques":true},"algorithm":{"name":"calculateOperation","params":{"method":"equivLiteral","keyboard":"NUMERICAL"}}}</t>
  </si>
  <si>
    <t>Estos son los deportes que practica un grupo de niños. Completa la frase.
Gráfica: (barras)
Serie "Niños": {{Q1}}, {{Q2}}, {{Q3}}
Eje X: "Fútbol","Baloncesto","Natación"</t>
  </si>
  <si>
    <t>{{A1}} niños juegan al baloncesto.</t>
  </si>
  <si>
    <t>&lt;p&gt;La altura de cada barra representa el número de niños que practican cada deporte.&lt;/p&gt;</t>
  </si>
  <si>
    <t>{"id":"M1-EyP-2a-E-2","stimulus":"&lt;p&gt;Estos son los deportes que practica un grupo de niños. Completa la frase.&lt;/p&gt;&lt;div style=\"display:flex; justify-content:center;\"&gt;&lt;div class=\"fr-chart ct-chart ct-minor-seventh\" data-chart='{\"type\": \"bar\", \"series\": [{\"name\": \"Niños\", \"data\": [{{Q1}},{{Q2}},{{Q3}}]}], \"labels\":[\"Fútbol\",\"Baloncesto\",\"Natación\"],\"options\": {\"axisY\": {\"onlyInteger\": true}}}'&gt;&lt;/div&gt;&lt;/div&gt;","feedback":"&lt;p&gt;La altura de cada barra representa el número de niños que practican cada deporte.&lt;/p&gt;","hint":"&lt;p&gt;La altura de cada barra representa el número de niños que practican cada deporte.&lt;/p&gt;","template":"&lt;p&gt;{{response}} niños juegan al baloncesto.&lt;/p&gt;","seed":{"parameters":[{"name":"Q1","label":null,"min":4,"max":9,"step":1},{"name":"Q2","label":null,"min":4,"max":9,"step":1},{"name":"Q3","label":null,"min":4,"max":9,"step":1}],"calculated":[{"name":"A1","label":"{{function}}","function":"{{Q2}}"}],"uniques":true},"algorithm":{"name":"calculateOperation","params":{"method":"equivLiteral","keyboard":"NUMERICAL"}}}</t>
  </si>
  <si>
    <t>Estas son las canicas de colores que tiene Carmen. Completa la frase.
Gráfica: (barras)
Serie "Canicas": {{Q1}}, {{Q2}}, {{Q3}}
Eje X: "Azules", "Rojas", "Amarillas"</t>
  </si>
  <si>
    <t>Carmen tiene {{A2}} canicas rojas.</t>
  </si>
  <si>
    <t>&lt;p&gt;La altura de cada barra representa el número de canicas de cada color que tiene Carmen.&lt;/p&gt;</t>
  </si>
  <si>
    <t>{"id":"M1-EyP-2a-E-3","stimulus":"&lt;p&gt;Estas son las canicas de colores que tiene Carmen. Completa la frase.&lt;/p&gt;&lt;div style=\"display:flex; justify-content:center;\"&gt;&lt;div class=\"fr-chart ct-chart ct-minor-seventh\" data-chart='{\"type\": \"bar\", \"series\": [{\"name\": \"Canicas\", \"data\": [{{Q1}},{{Q2}},{{Q3}}]}], \"labels\":[\"Azules\",\"Rojas\",\"Amarillas\"],\"options\": {\"axisY\": {\"onlyInteger\": true}}}'&gt;&lt;/div&gt;&lt;/div&gt;","feedback":"&lt;p&gt;La altura de cada barra representa el número de canicas de cada color que tiene Carmen.&lt;/p&gt;","hint":"&lt;p&gt;La altura de cada barra representa el número de canicas de cada color que tiene Carmen.&lt;/p&gt;","template":"Carmen tiene {{response}} canicas rojas.","seed":{"parameters":[{"name":"Q1","label":null,"min":3,"max":10,"step":1},{"name":"Q2","label":null,"min":3,"max":10,"step":1},{"name":"Q3","label":null,"min":3,"max":10,"step":1}],"calculated":[{"name":"A1","label":"{{function}}","function":"{{Q2}}"}],"uniques":true},"algorithm":{"name":"calculateOperation","params":{"method":"equivLiteral","keyboard":"NUMERICAL"}}}</t>
  </si>
  <si>
    <t>M1-EyP-2b</t>
  </si>
  <si>
    <t>Representa datos mediante un diagrama de barras</t>
  </si>
  <si>
    <r>
      <rPr>
        <rFont val="Calibri"/>
        <sz val="12.0"/>
      </rPr>
      <t xml:space="preserve">Observa la tabla y arrastra las barras hasta alcanzar el número de frutas que hay de cada tipo.
Barchart Output
Q1.label="Fresas"
Q1.img = https://lemonade-assets.oneclick.es/fruits/fresa-1.png
Q2.label="Limones"
Q2.img = https://lemonade-assets.oneclick.es/fruits/limon-1.png
Q3.label="Aguacates"
Q3.img = </t>
    </r>
    <r>
      <rPr>
        <rFont val="Calibri"/>
        <color rgb="FF1155CC"/>
        <sz val="12.0"/>
        <u/>
      </rPr>
      <t>https://lemonade-assets.oneclick.es/fruits/aguacate.png</t>
    </r>
  </si>
  <si>
    <t>Barchart Output</t>
  </si>
  <si>
    <t>La altura de las barras representan el número de frutas que hay de cada tipo.</t>
  </si>
  <si>
    <t>{
    "id": "M1-EyP-2b-I-1",
    "stimulus": "&lt;p&gt;Observa la tabla y arrastra las barras hasta alcanzar el número de frutas que hay de cada tipo.&lt;/p&gt;",
    "hint": "La altura de las barras representa el número de frutas que hay de cada tipo.",
    "feedback": "La altura de las barras representa el número de frutas que hay de cada tipo.",
    "seed": {
        "parameters": [
            {
                "name": "Q1",
                "label": "Fresas",
                "img": "https://lemonade-assets.oneclick.es/fruits/fresa-1.png",
                "theme": "theme-dark-orange",
                "min": 1,
                "max": 10,
                "step": 1
            },
            {
                "name": "Q2",
                "label": "Limones",
                "img": "https://lemonade-assets.oneclick.es/fruits/limon-1.png",
                "theme": "theme-light-orange",
                "min": 1,
                "max": 10,
                "step": 1
            },
            {
                "name": "Q3",
                "label": "Aguacates",
                "img": "https://lemonade-assets.oneclick.es/fruits/aguacate.png",
                "theme": "theme-green",
                "min": 1,
                "max": 10,
                "step": 1
            }
        ],
        "uniques": true
    },
    "algorithm": {
        "name": "barchart",
        "params": {
            "labelY": "",
            "labelsX": [
                {
                    "label": "Unidades",
                    "theme": "theme-violet"
                }
            ],
            "tableEnable": true,
            "tablePosition": "LEFT",
            "multiplier": 1
        }
    }
}</t>
  </si>
  <si>
    <r>
      <rPr>
        <rFont val="Calibri"/>
        <sz val="12.0"/>
      </rPr>
      <t xml:space="preserve">Observa la tabla y arrastra las barras hasta alcanzar el número de peces que hay de cada tipo.
Barchart Output
Q1.label="Azul"
Q1.img = https://blueberry-assets.oneclick.es/M1_EyP_2b_1.svg
Q2.label="Rojo"
Q2.img = </t>
    </r>
    <r>
      <rPr>
        <rFont val="Calibri"/>
        <color rgb="FF1155CC"/>
        <sz val="12.0"/>
        <u/>
      </rPr>
      <t>https://blueberry-assets.oneclick.es/M1_EyP_2b_2.svg</t>
    </r>
    <r>
      <rPr>
        <rFont val="Calibri"/>
        <sz val="12.0"/>
      </rPr>
      <t xml:space="preserve">
Q3.label="Amarillo"
Q3.img = https://blueberry-assets.oneclick.es/M1_EyP_2b_3.svg</t>
    </r>
  </si>
  <si>
    <t>La altura de las barras representan el número de peces que hay de cada tipo.</t>
  </si>
  <si>
    <t>{
    "id": "M1-EyP-2b-I-2",
    "stimulus": "&lt;p&gt;Observa la tabla y arrastra las barras hasta alcanzar el número de peces que hay de cada tipo.&lt;/p&gt;",
    "hint": "La altura de las barras representa el número de peces que hay de cada tipo.",
    "feedback": "La altura de las barras representa el número de peces que hay de cada tipo.",
    "seed": {
        "parameters": [
            {
                "name": "Q1",
                "label": "Azules",
                "img": "https://blueberry-assets.oneclick.es/M1_EyP_2b_1.svg",
                "theme": "theme-dark-blue",
                "min": 1,
                "max": 10,
                "step": 1
            },
            {
                "name": "Q2",
                "label": "Rojos",
                "img": "https://blueberry-assets.oneclick.es/M1_EyP_2b_2.svg",
                "theme": "theme-dark-orange",
                "min": 1,
                "max": 10,
                "step": 1
            },
            {
                "name": "Q3",
                "label": "Amarillos",
                "img": "https://blueberry-assets.oneclick.es/M1_EyP_2b_3.svg",
                "theme": "theme-light-orange",
                "min": 1,
                "max": 10,
                "step": 1
            }
        ],
        "uniques": true
    },
    "algorithm": {
        "name": "barchart",
        "params": {
            "labelY": "",
            "labelsX": [
                {
                    "label": "Peces",
                    "theme": "theme-purple"
                }
            ],
            "tableEnable": true,
            "tablePosition": "LEFT",
            "multiplier": 1
        }
    }
}</t>
  </si>
  <si>
    <t>Observa la tabla y arrastra las barras hasta alcanzar el número de pelotas que hay de cada tipo.
Barchart Output
Q1.label="Fútbol"
Q1.img = Icono pelota Fútbol
Q2.label="Baloncesto"
Q2.img = Icono pelota baloncesto
Q3.label="Tenis"
Q3.img = Icono pelota tenis</t>
  </si>
  <si>
    <t>La altura de las barras representan el número de pelotas que hay de cada tipo.</t>
  </si>
  <si>
    <t>{
    "id": "M1-EyP-2b-I-3",
    "stimulus": "&lt;p&gt;Observa la tabla y arrastra las barras hasta alcanzar el número de pelotas que hay de cada tipo.&lt;/p&gt;",
    "hint": "La altura de las barras representa el número de pelotas que hay de cada tipo.",
    "feedback": "La altura de las barras representa el número de pelotas que hay de cada tipo.",
    "seed": {
        "parameters": [
            {
                "name": "Q1",
                "label": "Fútbol",
                "img": "https://blueberry-assets.oneclick.es/M2_EyP_3a_1.svg",
                "theme": "theme-light-blue",
                "min": 1,
                "max": 10,
                "step": 1
            },
            {
                "name": "Q2",
                "label": "Baloncesto",
                "img": "https://blueberry-assets.oneclick.es/M2_EyP_3a_2.svg",
                "theme": "theme-dark-orange",
                "min": 1,
                "max": 10,
                "step": 1
            },
            {
                "name": "Q3",
                "label": "Tenis",
                "img": "https://blueberry-assets.oneclick.es/M2_EyP_3a_3.svg",
                "theme": "theme-green",
                "min": 1,
                "max": 10,
                "step": 1
            }
        ],
        "uniques": true
    },
    "algorithm": {
        "name": "barchart",
        "params": {
            "labelY": "",
            "labelsX": [
                {
                    "label": "Pelotas",
                    "theme": "theme-purple"
                }
            ],
            "tableEnable": true,
            "tablePosition": "LEFT",
            "multiplier": 1
        }
    }
}</t>
  </si>
  <si>
    <t>M1-EyP-3a</t>
  </si>
  <si>
    <t>Responde a preguntas sobre la información de un pictograma</t>
  </si>
  <si>
    <t>Señala la opción correcta.
Gráfico pictograma
Serie: {{Q1}}, {{Q2}}, {{Q3}}
Eje "X": "Perros", "Gatos", "Patos"
Iconos: Perros. Gatos. Patos.
Hay {{Q1}} perros. *
Hay {{Q2}} gatos. *
Hay {{Q3}} patos. *
Hay {{Q3}} perros.
Hay {{Q1}} gatos.
Hay {{Q2}} patos.
(Se muestran 2, 1 correcta)</t>
  </si>
  <si>
    <t>Q1-Q3= List=2,3,4,5
Perro = M1-G-4a-3
Gato = M1-EyP-3a-1
Pato = M1-EyP-3a-2</t>
  </si>
  <si>
    <t>&lt;p&gt;Observa cuántas veces se repite cada animal.&lt;/p&gt;</t>
  </si>
  <si>
    <t>&lt;p&gt;Cuenta cuántos animales hay de cada tipo.&lt;/p&gt;</t>
  </si>
  <si>
    <t>{
    "id": "M1-EyP-3a-I-1",
    "stimulus": "&lt;p&gt;Haz clic en la opción correcta.&lt;/p&gt;&lt;div style=\"display:flex; justify-content:center;\"&gt;&lt;div class=\"fr-chart\" data-chart='{\"type\": \"pictograph\", \"series\": [{\"img\": \"{{Q1.img}}\", \"value\":{{Q1}}},{\"img\": \"{{Q2.img}}\", \"value\":{{Q2}}},{\"img\": \"{{Q3.img}}\", \"value\":{{Q3}}}], \"labels\":[\"Perros\",\"Gatos\",\"Patos\"]}'&gt;&lt;/div&gt;&lt;/div&gt;",
    "feedback": "&lt;p&gt;Cuenta cuántos animales hay de cada tipo.&lt;/p&gt;",
    "hint": "&lt;p&gt;Observa cuántas veces se repite cada animal.&lt;/p&gt;",
    "seed": {
        "parameters": [
            {
                "name": "Q1",
                "label": null,
                "img": "https://blueberry-assets.oneclick.es/M1_G_4a_3.svg",
                "list": [
                    2,
                    3,
                    4,
                    5
                ]
            },
            {
                "name": "Q2",
                "label": null,
                "img": "https://blueberry-assets.oneclick.es/M1_EyP_3a_1.svg",
                "list": [
                    2,
                    3,
                    4,
                    5
                ]
            },
            {
                "name": "Q3",
                "label": null,
                "img": "https://blueberry-assets.oneclick.es/M1_EyP_3a_2.svg",
                "list": [
                    2,
                    3,
                    4,
                    5
                ]
            }
        ],
        "calculated": [
            {
                "name": "A1",
                "label": "Hay {{Q1}} perros."
            },
            {
                "name": "A2",
                "label": "Hay {{Q2}} gatos."
            },
            {
                "name": "A3",
                "label": "Hay {{Q3}} patos."
            },
            {
                "name": "A4",
                "label": "Hay {{Q3}} perros.",
                "incorrect": true
            },
            {
                "name": "A5",
                "label": "Hay {{Q1}} gatos.",
                "incorrect": true
            },
            {
                "name": "A6",
                "label": "Hay {{Q2}} patos.",
                "incorrect": true
            }
        ],
        "uniques": true
    },
    "algorithm": {
        "name": "trueFalse",
        "template": "Multiple choice – standard",
        "params": {
            "countCorrect": 1,
            "countIncorrect": 2,
            "showCheckIcon": false,"columns":3
        }
    }
}</t>
  </si>
  <si>
    <t>Señala la opción correcta.
Gráfico pictograma
Serie: {{Q1}}, {{Q2}}, {{Q3}}
Eje "X": "Coches", "Bicicletas", "Autobuses"
Iconos: Coche. Bicicleta. Autobús.
Hay {{Q1}} coches. *
Hay {{Q2}} bicicletas. *
Hay {{Q3}} autobuses. *
Hay {{Q3}} coches.
Hay {{Q1}} bicicletas.
Hay {{Q2}} autobuses.
(Se muestran 2, 1 correcta)</t>
  </si>
  <si>
    <t>Q1-Q3= List=2,3,4,5
Coche = M1-NyO-9a-1
Bicicleta = M1-NyO-2a-2
Autobús = M1-EyP-3a-3</t>
  </si>
  <si>
    <t>&lt;p&gt;Observa cuántas veces se repite cada vehículo.&lt;/p&gt;</t>
  </si>
  <si>
    <t>&lt;p&gt;Cuenta cuántos vehículos hay de cada tipo.&lt;/p&gt;</t>
  </si>
  <si>
    <t>{"id":"M1-EyP-3a-I-2","stimulus":"&lt;p&gt;Haz clic en la opción correcta.&lt;/p&gt;&lt;div style=\"display:flex; justify-content:center;\"&gt;&lt;div class=\"fr-chart\" data-chart='{\"type\": \"pictograph\", \"series\": [{\"img\": \"{{Q1.img}}\", \"value\":{{Q1}}},{\"img\": \"{{Q2.img}}\", \"value\":{{Q2}}},{\"img\": \"{{Q3.img}}\", \"value\":{{Q3}}}], \"labels\":[\"Coches\",\"Bicicletas\",\"Autobuses\"]}'&gt;&lt;/div&gt;&lt;/div&gt;","feedback":"&lt;p&gt;Cuenta cuántos vehículos hay de cada tipo.&lt;/p&gt;","hint":"&lt;p&gt;Observa cuántas veces se repite cada vehículo.&lt;/p&gt;","seed":{"parameters":[{"name":"Q1","label":null,"img":"https://blueberry-assets.oneclick.es/M1_NyO_9a_1.svg","list":[2,3,4,5]},{"name":"Q2","label":null,"img":"https://blueberry-assets.oneclick.es/M1_NyO_2a_2.svg","list":[2,3,4,5]},{"name":"Q3","label":null,"img":"https://blueberry-assets.oneclick.es/M1_EyP_3a_3.svg","list":[2,3,4,5]}],"calculated":[{"name":"A1","label":"Hay {{Q1}} coches."},{"name":"A2","label":"Hay {{Q2}} bicicletas."},{"name":"A3","label":"Hay {{Q3}} autobuses."},{"name":"A4","label":"Hay {{Q3}} coches.","incorrect":true},{"name":"A5","label":"Hay {{Q1}} bicicletas.","incorrect":true},{"name":"A6","label":"Hay {{Q2}} autobuses.","incorrect":true}],"uniques":true},"algorithm":{"name":"trueFalse","template":"Multiple choice – standard","params":{"countCorrect":1,"countIncorrect":2,"showCheckIcon": false,"columns":3}}}</t>
  </si>
  <si>
    <t>Señala la opción correcta.
Gráfico pictograma
Serie: {{Q1}}, {{Q2}}, 1
Eje "X": "Manzanas", "Plátanos", "Peras"
Iconos: Manzana. Plátano. Pera.
Hay {{Q1}} manzanas. *
Hay {{Q2}} plátanos. *
Hay 1 pera. *
Hay {{T2}} frutas.*
Hay {{T1}} manzanas.
Hay 1 manzana.
Hay {{Q1}} plátanos.
Hay {{Q2}} peras.
(Se muestran 2, 1 correcta)</t>
  </si>
  <si>
    <t>Q1-Q2= List=2,3,4,5
Manzana = M1-NyO-5a-3
Plátano = M1-NyO-35a-2
Pera = M1-NyO-5a-2</t>
  </si>
  <si>
    <t>T1={{Q1}}+1
T2={{Q1}}+{{Q2}}+1</t>
  </si>
  <si>
    <t>&lt;p&gt;Observa cuántas veces se repite cada fruta.&lt;/p&gt;</t>
  </si>
  <si>
    <t>&lt;p&gt;Cuenta cuántas frutas hay de cada tipo.&lt;/p&gt;</t>
  </si>
  <si>
    <t>{"id":"M1-EyP-3a-I-3","stimulus":"&lt;p&gt;Haz clic en la opción correcta.&lt;/p&gt;&lt;div style=\"display:flex; justify-content:center;\"&gt;&lt;div class=\"fr-chart\" data-chart='{\"type\": \"pictograph\", \"series\": [{\"img\": \"{{Q1.img}}\", \"value\":{{Q1}}},{\"img\": \"{{Q2.img}}\", \"value\":{{Q2}}},{\"img\": \"{{Q3.img}}\", \"value\":1}], \"labels\":[\"Manzanas\",\"Plátanos\",\"Peras\"]}'&gt;&lt;/div&gt;&lt;/div&gt;","feedback":"&lt;p&gt;Cuenta cuántas frutas hay de cada tipo.&lt;/p&gt;","hint":"&lt;p&gt;Observa cuántas veces se repite cada fruta.&lt;/p&gt;","seed":{"parameters":[{"name":"Q1","label":null,"img":"https://blueberry-assets.oneclick.es/M1_NyO_5a_3.svg","list":[2,3,4,5]},{"name":"Q2","label":null,"img":"https://blueberry-assets.oneclick.es/M1_NyO_35a_2.svg","list":[2,3,4,5]},{"name":"Q3","label":null,"img":"https://blueberry-assets.oneclick.es/M1_NyO_5a_2.svg","list":[2,3,4,5]}],"calculated":[{"name":"T1","label":"{{function}}","function":"{{Q1}}+1","temp":true},{"name":"T2","label":"{{function}}","function":"{{Q1}}+{{Q2}}+1","temp":true},{"name":"A1","label":"Hay {{Q1}} manzanas."},{"name":"A2","label":"Hay {{Q2}} plátanos."},{"name":"A3","label":"Hay 1 pera."},{"name":"A4","label":"Hay {{T2}} frutas."},{"name":"A5","label":"Hay {{T1}} manzanas.","incorrect":true},{"name":"A6","label":"Hay 1 manzana.","incorrect":true},{"name":"A7","label":"Hay {{Q1}} plátanos.","incorrect":true},{"name":"A8","label":"Hay {{Q2}} peras.","incorrect":true}],"uniques":true},"algorithm":{"name":"trueFalse","template":"Multiple choice – standard","params":{"countCorrect":1,"countIncorrect":2,"showCheckIcon": false,"columns":3}}}</t>
  </si>
  <si>
    <t xml:space="preserve">Observa el gráfico y contesta.
Gráfico pictograma
Serie: {{Q1}}, {{Q2}}, {{Q3}}
Eje "X": "Coches", "Pelotas", "Bicicletas"
Iconos: Coches. Pelotas. Bicicletas.
</t>
  </si>
  <si>
    <t>Hay {{A1}} coches y {{A2}} bicicletas.</t>
  </si>
  <si>
    <t>Q1-Q3=List=2,3,4,5
Coche = M1-NyO-9a-1
Bicicleta = M1-NyO-2a-2
Pelota = M1-NyO-1a-1</t>
  </si>
  <si>
    <t xml:space="preserve">A1={{Q1}}
A2={{Q3}}
</t>
  </si>
  <si>
    <t>&lt;p&gt;Observa cuántas veces que se repite cada juguete.&lt;/p&gt;</t>
  </si>
  <si>
    <t>&lt;p&gt;Cuenta cuántos juguetes hay de cada tipo.&lt;/p&gt;</t>
  </si>
  <si>
    <t>{"id":"M1-EyP-3a-E-1","stimulus":"&lt;p&gt;Observa el gráfico y contesta.&lt;/p&gt;&lt;div style=\"display:flex; justify-content:center;\"&gt;&lt;div class=\"fr-chart\" data-chart='{\"type\": \"pictograph\", \"series\": [{\"img\": \"{{Q1.img}}\", \"value\":{{Q1}}},{\"img\": \"{{Q2.img}}\", \"value\":{{Q2}}},{\"img\": \"{{Q3.img}}\", \"value\":{{Q3}}}], \"labels\":[\"Coches\",\"Pelotas\",\"Bicicletas\"]}'&gt;&lt;/div&gt;&lt;/div&gt;","feedback":"&lt;p&gt;Cuenta cuántos juguetes hay de cada tipo.&lt;/p&gt;","hint":"&lt;p&gt;Observa cuántas veces se repite cada juguete.&lt;/p&gt;","template":"&lt;p&gt;Hay {{response}} coches y {{response}} bicicletas.&lt;/p&gt;","seed":{"parameters":[{"name":"Q1","label":null,"img":"https://blueberry-assets.oneclick.es/M1_NyO_9a_1.svg","list":[2,3,4,5]},{"name":"Q2","label":null,"img":"https://blueberry-assets.oneclick.es/M1_NyO_1a_1.svg","list":[2,3,4,5]},{"name":"Q3","label":null,"img":"https://blueberry-assets.oneclick.es/M1_NyO_2a_2.svg","list":[2,3,4,5]}],"calculated":[{"name":"A1","label":"{{function}}","function":"{{Q1}}"},{"name":"A2","label":"{{function}}","function":"{{Q3}}"}],"uniques":true},"algorithm":{"name":"calculateOperation","params":{"method":"equivLiteral","keyboard":"NUMERICAL"}}}</t>
  </si>
  <si>
    <t xml:space="preserve">Observa el gráfico y contesta.
Gráfico pictograma
Serie: {{Q1}}, {{Q2}}, {{Q3}}
Eje "X": "Fotografía", "Lectura", "Música"
 Iconos: Cámara. Libro, Nota musical.
</t>
  </si>
  <si>
    <t>Hay {{A1}} libros y {{A2}} cámaras de fotos.</t>
  </si>
  <si>
    <t>Q1-Q3=List=2,3,4,5
Cámara= M1-EyP-3a-4
Libro= M1-EyP-3a-5
Nota = M1-EyP-3a-6</t>
  </si>
  <si>
    <t xml:space="preserve">A1={{Q2}}
A2={{Q1}}
</t>
  </si>
  <si>
    <t>&lt;p&gt;Observa cuántas veces que se repite cada icono.&lt;/p&gt;</t>
  </si>
  <si>
    <t>&lt;p&gt;Cuenta cuántos iconos hay de cada tipo.&lt;/p&gt;</t>
  </si>
  <si>
    <t>{"id":"M1-EyP-3a-E-2","stimulus":"&lt;p&gt;Observa el gráfico y contesta.&lt;/p&gt;&lt;div style=\"display:flex; justify-content:center;\"&gt;&lt;div class=\"fr-chart\" data-chart='{\"type\": \"pictograph\", \"series\": [{\"img\": \"{{Q1.img}}\", \"value\":{{Q1}}},{\"img\": \"{{Q2.img}}\", \"value\":{{Q2}}},{\"img\": \"{{Q3.img}}\", \"value\":{{Q3}}}], \"labels\":[\"Fotografía\",\"Lectura\",\"Música\"]}'&gt;&lt;/div&gt;&lt;/div&gt;","feedback":"&lt;p&gt;Cuenta cuántos iconos hay de cada tipo.&lt;/p&gt;","hint":"&lt;p&gt;Observa cuántas veces se repite cada icono.&lt;/p&gt;","template":"&lt;p&gt;Hay {{response}} libros y {{response}} cámaras de fotos.&lt;/p&gt;","seed":{"parameters":[{"name":"Q1","label":null,"img":"https://blueberry-assets.oneclick.es/M1_EyP_3a_4.svg","list":[2,3,4,5]},{"name":"Q2","label":null,"img":"https://blueberry-assets.oneclick.es/M1_EyP_3a_5.svg","list":[2,3,4,5]},{"name":"Q3","label":null,"img":"https://blueberry-assets.oneclick.es/M1_EyP_3a_6.svg","list":[2,3,4,5]}],"calculated":[{"name":"A1","label":"{{function}}","function":"{{Q2}}"},{"name":"A2","label":"{{function}}","function":"{{Q1}}"}],"uniques":true},"algorithm":{"name":"calculateOperation","params":{"method":"equivLiteral","keyboard":"NUMERICAL"}}}</t>
  </si>
  <si>
    <t>Observa el gráfico y contesta.
Gráfico pictograma
Serie: {{Q1}}, {{Q2}}, {{Q3}}
Eje "X": "Zapato", "Camiseta", "Gorro"
Iconos:"Zapato", "Camiseta", "Gorro"</t>
  </si>
  <si>
    <t>Hay {{A1}} zapatos y {{A2}} gorros.</t>
  </si>
  <si>
    <t>Q1-Q3=List=2,3,4,5
Zapato = M1-EyP-3a-7
Camiseta = M1-EyP-3a-8
Gorro = M1-EyP-3a-9</t>
  </si>
  <si>
    <t>&lt;p&gt;Observa cuántas veces que se repite cada prenda.&lt;/p&gt;</t>
  </si>
  <si>
    <t>&lt;p&gt;Cuenta cuántas prendas hay de cada tipo.&lt;/p&gt;</t>
  </si>
  <si>
    <t>{"id":"M1-EyP-3a-E-3","stimulus":"&lt;p&gt;Observa el gráfico y contesta.&lt;/p&gt;&lt;div style=\"display:flex; justify-content:center;\"&gt;&lt;div class=\"fr-chart\" data-chart='{\"type\": \"pictograph\", \"series\": [{\"img\": \"{{Q1.img}}\", \"value\":{{Q1}}},{\"img\": \"{{Q2.img}}\", \"value\":{{Q2}}},{\"img\": \"{{Q3.img}}\", \"value\":{{Q3}}}], \"labels\":[\"Zapatos\",\"Camisetas\",\"Gorros\"]}'&gt;&lt;/div&gt;&lt;/div&gt;","feedback":"&lt;p&gt;Cuenta cuántos iconos hay de cada tipo.&lt;/p&gt;","hint":"&lt;p&gt;Observa cuántas veces se repite cada icono.&lt;/p&gt;","template":"&lt;p&gt;Hay {{response}} zapatos y {{response}} gorros.&lt;/p&gt;","seed":{"parameters":[{"name":"Q1","label":null,"img":"https://blueberry-assets.oneclick.es/M1_EyP_3a_7.svg","list":[2,3,4,5]},{"name":"Q2","label":null,"img":"https://blueberry-assets.oneclick.es/M1_EyP_3a_8.svg","list":[2,3,4,5]},{"name":"Q3","label":null,"img":"https://blueberry-assets.oneclick.es/M1_EyP_3a_9.svg","list":[2,3,4,5]}],"calculated":[{"name":"A1","label":"{{function}}","function":"{{Q1}}"},{"name":"A2","label":"{{function}}","function":"{{Q3}}"}],"uniques":true},"algorithm":{"name":"calculateOperation","params":{"method":"equivLiteral","keyboard":"NUMERICAL"}}}</t>
  </si>
  <si>
    <t>M1-EyP-3b</t>
  </si>
  <si>
    <t>Representa datos mediante un pictograma</t>
  </si>
  <si>
    <t>Antonio ha comprado las frutas de la tabla. Selecciona las cantidades de cada una en el siguiente pictograma.</t>
  </si>
  <si>
    <t>Pictograph Output</t>
  </si>
  <si>
    <t>Marca en el gráfico las frutas que hay de cada tipo.</t>
  </si>
  <si>
    <t>En un pictograma, cada columna de iconos representa una cantidad.</t>
  </si>
  <si>
    <t>{
    "id": "M1-EyP-3b-I-1",
    "stimulus": "&lt;p&gt;Antonio ha comprado las frutas de la tabla. Selecciona las cantidades de cada una en el siguiente pictograma.&lt;/p&gt;",
    "hint": "&lt;p&gt;Marca en el gráfico las frutas que hay de cada tipo.&lt;/p&gt;",
    "feedback": "&lt;p&gt;En un pictograma, cada columna de iconos representa una cantidad.&lt;/p&gt;",
    "seed": {
        "parameters": [
            {
                "name": "Q1",
                "label": "Fresas",
                "img": "https://lemonade-assets.oneclick.es/fruits/fresa-1.png",
                "min": 1,
                "max": 8,
                "step": 1
            },
            {
                "name": "Q2",
                "label": "Limones",
                "img": "https://lemonade-assets.oneclick.es/fruits/limon-1.png",
                "min": 1,
                "max": 8,
                "step": 1
            },
            {
                "name": "Q3",
                "label": "Aguacates",
                "img": "https://lemonade-assets.oneclick.es/fruits/aguacate.png",
                "min": 1,
                "max": 8,
                "step": 1
            }
        ],
        "uniques": true
    },
    "algorithm": {
        "name": "pictograph",
        "params": {
            "labelY": "",
            "labelX": "Unidades",
            "tableEnable": true,
            "tablePosition": "LEFT",
            "multiplier": 1
        }
    }
}</t>
  </si>
  <si>
    <t xml:space="preserve">Carla ha apuntado a cuántos de sus amigos les gusta cada uno de estos tipos de películas. Selecciona las cantidades de cada una en el siguiente pictograma.
</t>
  </si>
  <si>
    <t>Marca en el gráfico a cuántas personas le gusta cada tipo.</t>
  </si>
  <si>
    <t>{
    "id": "M1-EyP-3b-I-2",
    "stimulus": "&lt;p&gt;Carla ha apuntado a cuántos de sus amigos les gusta cada uno de estos tipos de películas. Selecciona las cantidades de cada una en el siguiente pictograma.&lt;/p&gt;",
    "hint": "&lt;p&gt;Marca en el gráfico a cuántas personas le gusta cada tipo.",
    "feedback": "&lt;p&gt;En un pictograma, cada columna de iconos representa una cantidad.",
    "seed": {
        "parameters": [
            {
                "name": "Q1",
                "label": "Aventura",
                "img": "https://blueberry-assets.oneclick.es/M2_EyP_3b_2.svg",
                "min": 1,
                "max": 8,
                "step": 1
            },
            {
                "name": "Q2",
                "label": "Comedia",
                "img": "https://blueberry-assets.oneclick.es/M2_EyP_3b_1.svg",
                "min": 1,
                "max": 8,
                "step": 1
            },
            {
                "name": "Q3",
                "label": "Musical",
                "img": "https://blueberry-assets.oneclick.es/M2_EyP_3b_3.svg",
                "min": 1,
                "max": 8,
                "step": 1
            }
        ],
        "uniques": true
    },
    "algorithm": {
        "name": "pictograph",
        "params": {
            "labelY": "",
            "labelX": "Número de amigos",
            "tableEnable": true,
            "tablePosition": "LEFT",
            "multiplier": 1
        }
    }
}</t>
  </si>
  <si>
    <t>Jorge ha preguntado a sus alumnos cuál es su estación preferida del año. Después, ha apuntado en esta tabla los resultados. Completa el pictograma.</t>
  </si>
  <si>
    <t>Marca en el gráfico a cuántas personas le gusta cada estación.</t>
  </si>
  <si>
    <t>{
    "id": "M1-EyP-3b-I-3",
    "stimulus": "&lt;p&gt;Jorge ha preguntado a sus alumnos cuál es su estación preferida del año. Después, ha apuntado en esta tabla los resultados. Completa el pictograma.&lt;/p&gt;",
    "hint": "&lt;p&gt;Marca en el gráfico a cuántas personas le gusta cada estación.&lt;/p&gt;",
    "feedback": "&lt;p&gt;En un pictograma, cada columna de iconos representa una cantidad.&lt;/p&gt;",
    "seed": {
        "parameters": [
            {
                "name": "Q1",
                "label": "Primavera",
                "img": "https://blueberry-assets.oneclick.es/M2_EyP_3b_9.svg",
                "min": 1,
                "max": 8,
                "step": 1
            },
            {
                "name": "Q2",
                "label": "Verano",
                "img": "https://blueberry-assets.oneclick.es/M2_EyP_3b_7.svg",
                "min": 1,
                "max": 8,
                "step": 1
            },
            {
                "name": "Q3",
                "label": "Otoño",
                "img": "https://blueberry-assets.oneclick.es/M2_EyP_3b_8.svg",
                "min": 1,
                "max": 8,
                "step": 1
            },
            {
                "name": "Q4",
                "label": "Invierno",
                "img": "https://blueberry-assets.oneclick.es/M2_EyP_3b_10.svg",
                "min": 1,
                "max": 8,
                "step": 1
            }
        ],
        "uniques": true
    },
    "algorithm": {
        "name": "pictograph",
        "params": {
            "labelY": "",
            "labelX": "Número de alumnos",
            "tableEnable": true,
            "tablePosition": "LEFT",
            "multiplier": 1
        }
    }
}</t>
  </si>
  <si>
    <t>M1-EyP-4a</t>
  </si>
  <si>
    <t>Clasifica sucesos de azar, como "ocurrirá con seguridad", "podría ocurrir" y "es imposible que ocurra" en situaciones cotidianas</t>
  </si>
  <si>
    <r>
      <rPr>
        <rFont val="Calibri"/>
        <color theme="1"/>
        <sz val="12.0"/>
      </rPr>
      <t xml:space="preserve">Señala cuál de estas situaciones </t>
    </r>
    <r>
      <rPr>
        <rFont val="Calibri"/>
        <color theme="1"/>
        <sz val="12.0"/>
      </rPr>
      <t>ocurrirá con seguridad</t>
    </r>
    <r>
      <rPr>
        <rFont val="Calibri"/>
        <color theme="1"/>
        <sz val="12.0"/>
      </rPr>
      <t>.
{{Q1}} *
{{Q2}}
{{Q3}}</t>
    </r>
  </si>
  <si>
    <t>Q1= "Si llueve, la calle se moja"; "Si se cae un vaso con agua, el líquido se sale"; "Si nieva hace frío"
Q2= "Voy al parque y hay muchos niños"; "Un partido de fútbol acaba en empate"; "Después de la lluvia sale el arcoíris"
Q3= "Cae nieve cuando hace mucho calor"; "Tienes 7 años y el próximo mes cumples 10"; "Mi perro comienza a hablarme"</t>
  </si>
  <si>
    <t>&lt;p&gt;Un suceso ocurre con seguridad cuando sucede siempre; puede ocurrir cuando sucede a veces, y es imposible que ocurra cuando no sucederá jamás.&lt;/p&gt;</t>
  </si>
  <si>
    <t>{"id":"M1-EyP-4a-I-1","stimulus":"&lt;p&gt;Selecciona cuál de estas situaciones ocurrirá con seguridad.&lt;/p&gt;","hint":"&lt;p&gt;Un suceso ocurre con seguridad cuando sucede siempre; puede ocurrir cuando sucede a veces, y es imposible que ocurra cuando no sucederá jamás.&lt;/p&gt;","feedback":"&lt;p&gt;Un suceso ocurre con seguridad cuando sucede siempre; puede ocurrir cuando sucede a veces, y es imposible que ocurra cuando no sucederá jamás.&lt;/p&gt;","seed":{"parameters":[{"name":"Q1","label":null,"list":["Si llueve, la calle se moja","Si se cae un vaso con agua, el líquido se sale","Si nieva hace frío"]},{"name":"Q2","label":null,"list":["Voy al parque y hay muchos niños","Un partido de fútbol acaba en empate","Después de la lluvia sale el arcoíris"]},{"name":"Q3","label":null,"list":["Cae nieve cuando hace mucho calor","Tienes 7 años y el próximo mes cumples 10","Mi perro comienza a hablarme"]}],"calculated":[{"name":"A1","label":"{{function}}","function":"{{Q1}}"},{"name":"A2","label":"{{function}}","function":"{{Q2}}","incorrect":true},{"name":"A3","label":"{{function}}","function":"{{Q3}}","incorrect":true}],"uniques":true},"algorithm":{"name":"trueFalse","template":"Multiple choice – standard","params":{"countCorrect":1,"countIncorrect":2,"showCheckIcon":true}}}</t>
  </si>
  <si>
    <r>
      <rPr>
        <rFont val="Calibri"/>
        <color theme="1"/>
        <sz val="12.0"/>
      </rPr>
      <t xml:space="preserve">Señala cuál de estas situaciones </t>
    </r>
    <r>
      <rPr>
        <rFont val="Calibri"/>
        <color theme="1"/>
        <sz val="12.0"/>
      </rPr>
      <t>podría ocurrir</t>
    </r>
    <r>
      <rPr>
        <rFont val="Calibri"/>
        <color theme="1"/>
        <sz val="12.0"/>
      </rPr>
      <t>.
{{Q1}} *
{{Q2}}
{{Q3}}</t>
    </r>
  </si>
  <si>
    <t xml:space="preserve">Q1= "Voy al parque y hay muchos niños"; "Un partido de fútbol acaba en empate"; "Después de la lluvia sale el arcoíris"
Q2= "Si llueve, la calle se moja"; "Si se cae un vaso con agua, el líquido se sale"; "Si nieva hace frío"
Q3= "Cae nieve cuando hace mucho calor"; "Tienes 7 años y el próximo mes cumples 10"; "Mi perro comienza a hablarme"
</t>
  </si>
  <si>
    <t>{"id":"M1-EyP-4a-I-2","stimulus":"&lt;p&gt;Selecciona cuál de estas situaciones podría ocurrir, pero no es segura.&lt;/p&gt;","hint":"&lt;p&gt;Un suceso ocurre con seguridad cuando sucede siempre; puede ocurrir cuando sucede a veces, y es imposible que ocurra cuando no sucederá jamás.&lt;/p&gt;","feedback":"&lt;p&gt;Un suceso ocurre con seguridad cuando sucede siempre; puede ocurrir cuando sucede a veces, y es imposible que ocurra cuando no sucederá jamás.&lt;/p&gt;","seed":{"parameters":[{"name":"Q2","label":null,"list":["Si llueve, la calle se moja","Si se cae un vaso con agua, el líquido se sale","Si nieva hace frío"]},{"name":"Q1","label":null,"list":["Voy al parque y hay muchos niños","Un partido de fútbol acaba en empate","Después de la lluvia sale el arcoíris"]},{"name":"Q3","label":null,"list":["Cae nieve cuando hace mucho calor","Tienes 7 años y el próximo mes cumples 10","Mi perro comienza a hablarme"]}],"calculated":[{"name":"A1","label":"{{function}}","function":"{{Q1}}"},{"name":"A2","label":"{{function}}","function":"{{Q2}}","incorrect":true},{"name":"A3","label":"{{function}}","function":"{{Q3}}","incorrect":true}],"uniques":true},"algorithm":{"name":"trueFalse","template":"Multiple choice – standard","params":{"countCorrect":1,"countIncorrect":2,"showCheckIcon":true}}}</t>
  </si>
  <si>
    <r>
      <rPr>
        <rFont val="Calibri"/>
        <color theme="1"/>
        <sz val="12.0"/>
      </rPr>
      <t xml:space="preserve">Señala cuál de estas situaciones es </t>
    </r>
    <r>
      <rPr>
        <rFont val="Calibri"/>
        <color theme="1"/>
        <sz val="12.0"/>
      </rPr>
      <t>imposible que ocurra</t>
    </r>
    <r>
      <rPr>
        <rFont val="Calibri"/>
        <color theme="1"/>
        <sz val="12.0"/>
      </rPr>
      <t>.
{{Q1}} *
{{Q2}}
{{Q3}}</t>
    </r>
  </si>
  <si>
    <t xml:space="preserve">Q3= "Voy al parque y hay muchos niños"; "Un partido de fútbol acaba en empate"; "Después de la lluvia sale el arcoíris"
Q2= "Si llueve, la calle se moja"; "Si se cae un vaso con agua, el líquido se sale"; "Si nieva hace frío"
Q1= "Cae nieve cuando hace mucho calor"; "Tienes 7 años y el próximo mes cumples 10"; "Mi perro comienza a hablarme"
</t>
  </si>
  <si>
    <t>{"id":"M1-EyP-4a-I-3","stimulus":"&lt;p&gt;Selecciona cuál de estas situaciones es imposible que ocurra.&lt;/p&gt;","hint":"&lt;p&gt;Un suceso ocurre con seguridad cuando sucede siempre; puede ocurrir cuando sucede a veces, y es imposible que ocurra cuando no sucederá jamás.&lt;/p&gt;","feedback":"&lt;p&gt;Un suceso ocurre con seguridad cuando sucede siempre; puede ocurrir cuando sucede a veces, y es imposible que ocurra cuando no sucederá jamás.&lt;/p&gt;","seed":{"parameters":[{"name":"Q2","label":null,"list":["Si llueve, la calle se moja","Si se cae un vaso con agua, el líquido se sale","Si nieva hace frío"]},{"name":"Q3","label":null,"list":["Voy al parque y hay muchos niños","Un partido de fútbol acaba en empate","Después de la lluvia sale el arcoíris"]},{"name":"Q1","label":null,"list":["Cae nieve cuando hace mucho calor","Tienes 7 años y el próximo mes cumples 10","Mi perro comienza a hablarme"]}],"calculated":[{"name":"A1","label":"{{function}}","function":"{{Q1}}"},{"name":"A2","label":"{{function}}","function":"{{Q2}}","incorrect":true},{"name":"A3","label":"{{function}}","function":"{{Q3}}","incorrect":true}],"uniques":true},"algorithm":{"name":"trueFalse","template":"Multiple choice – standard","params":{"countCorrect":1,"countIncorrect":2,"showCheckIcon":true}}}</t>
  </si>
  <si>
    <t>Marca la opción correcta.</t>
  </si>
  <si>
    <t>{{Q1}} es un suceso que {{A1}} *| {{A2}}.
{{Q2}} es un suceso que {{A1}} | {{A2}} *.
(Poner {{Q1}} y {{Q2}} en negrita)</t>
  </si>
  <si>
    <t>Q1= "Si llueve, la calle se moja"; "Si se cae un vaso con agua, el líquido se sale"; "Si nieva hace frío"
Q2= "Voy al parque y hay muchos niños"; "Un partido de fútbol acaba en empate"; "Después de la lluvia sale el arcoíris"</t>
  </si>
  <si>
    <t xml:space="preserve">A1= "ocurrirá con seguridad" 
A2= "podría ocurrir"
</t>
  </si>
  <si>
    <t>{"id":"M1-EyP-4a-E-1","stimulus":"&lt;p&gt;Marca la opción correcta.&lt;/p&gt;","template":"&lt;p&gt;&lt;i&gt;{{Q1}}&lt;/i&gt; es un suceso que {{response}}.&lt;/p&gt;&lt;p&gt;&lt;i&gt;{{Q2}}&lt;/i&gt; es un suceso que {{response}}.&lt;/p&gt;","hint":"&lt;p&gt;Un suceso ocurre con seguridad cuando sucede siempre; puede ocurrir cuando sucede a veces, y es imposible que ocurra cuando no sucederá jamás.&lt;/p&gt;","feedback":"&lt;p&gt;Un suceso ocurre con seguridad cuando sucede siempre; puede ocurrir cuando sucede a veces, y es imposible que ocurra cuando no sucederá jamás.&lt;/p&gt;","seed":{"parameters":[{"name":"Q1","label":null,"list":["Si llueve, la calle se moja","Si se cae un vaso con agua, el líquido se sale","Si nieva hace frío"]},{"name":"Q2","label":null,"list":["Voy al parque y hay muchos niños","Un partido de fútbol acaba en empate","Después de la lluvia sale el arcoíris"]}],"calculated":[{"name":"A1","label":"{{function}}","function":"ocurrirá con seguridad","group":1},{"name":"A2","label":"{{function}}","function":"podría ocurrir","group":1,"incorrect":true},{"name":"A3","label":"{{function}}","function":"ocurrirá con seguridad","group":2,"incorrect":true},{"name":"A4","label":"{{function}}","function":"podría ocurrir","group":2}],"uniques":true},"algorithm":{"name":"groupResponses","template":"Cloze with drop down"}}</t>
  </si>
  <si>
    <t>{{Q1}} es un suceso que {{A1}} *| {{A2}}.
{{Q2}} es un suceso que es {{A1}} | {{A2}}*.
(Poner {{Q1}} y {{Q2}} en negrita)</t>
  </si>
  <si>
    <t>Q1= "Voy al parque y hay muchos niños"; "Un partido de fútbol acaba en empate"; "Después de la lluvia sale el arcoíris"
Q2= "Cae nieve cuando hace mucho calor"; "Tienes 7 años y el próximo mes cumples 10"; "Mi perro comienza a hablarme"</t>
  </si>
  <si>
    <t>A2= "podría ocurrir"
A2= "imposible que ocurra"</t>
  </si>
  <si>
    <t>{"id":"M1-EyP-4a-E-2","stimulus":"&lt;p&gt;Marca la opción correcta.&lt;/p&gt;","template":"&lt;p&gt;&lt;i&gt;{{Q1}}&lt;/i&gt; es un suceso que {{response}}.&lt;/p&gt;&lt;p&gt;&lt;i&gt;{{Q2}}&lt;/i&gt; es un suceso que {{response}}.&lt;/p&gt;","hint":"&lt;p&gt;Un suceso ocurre con seguridad cuando sucede siempre; puede ocurrir cuando sucede a veces, y es imposible que ocurra cuando no sucederá jamás.&lt;/p&gt;","feedback":"&lt;p&gt;Un suceso ocurre con seguridad cuando sucede siempre; puede ocurrir cuando sucede a veces, y es imposible que ocurra cuando no sucederá jamás.&lt;/p&gt;","seed":{"parameters":[{"name":"Q1","label":null,"list":["Voy al parque y hay muchos niños","Un partido de fútbol acaba en empate","Después de la lluvia sale el arcoíris"]},{"name":"Q2","label":null,"list":["Cae nieve cuando hace mucho calor","Tienes 7 años y el próximo mes cumples 10","Mi perro comienza a hablarme"]}],"calculated":[{"name":"A1","label":"{{function}}","function":"podría ocurrir","group":1},{"name":"A2","label":"{{function}}","function":"es imposible que ocurra","group":1,"incorrect":true},{"name":"A3","label":"{{function}}","function":"podría ocurrir","group":2,"incorrect":true},{"name":"A4","label":"{{function}}","function":"es imposible que ocurra","group":2}],"uniques":true},"algorithm":{"name":"groupResponses","template":"Cloze with drop down"}}</t>
  </si>
  <si>
    <t>Q1=  "Si llueve, la calle se moja"; "Si se cae un vaso con agua, el líquido se sale"; "Si nieva, hace frío"
Q2= "Cae nieve cuando hace mucho calor"; "Tienes 7 años y el próximo mes cumples 10"; "Mi perro comienza a hablarme"</t>
  </si>
  <si>
    <t>A1= "ocurrirá con seguridad"
A2= "imposible que ocurra"</t>
  </si>
  <si>
    <t>{"id":"M1-EyP-4a-E-3","stimulus":"&lt;p&gt;Marca la opción correcta.&lt;/p&gt;","template":"&lt;p&gt;&lt;i&gt;{{Q1}}&lt;/i&gt; es un suceso que {{response}}.&lt;/p&gt;&lt;p&gt;&lt;i&gt;{{Q2}}&lt;/i&gt; es un suceso que {{response}}.&lt;/p&gt;","hint":"&lt;p&gt;Un suceso ocurre con seguridad cuando sucede siempre; puede ocurrir cuando sucede a veces, y es imposible que ocurra cuando no sucederá jamás.&lt;/p&gt;","feedback":"&lt;p&gt;Un suceso ocurre con seguridad cuando sucede siempre; puede ocurrir cuando sucede a veces, y es imposible que ocurra cuando no sucederá jamás.&lt;/p&gt;","seed":{"parameters":[{"name":"Q1","label":null,"list":["Si llueve, la calle se moja","Si se cae un vaso con agua, el líquido se sale","Si nieva, hace frío"]},{"name":"Q2","label":null,"list":["Cae nieve cuando hace mucho calor","Tienes 7 años y el próximo mes cumples 10","Mi perro comienza a hablarme"]}],"calculated":[{"name":"A1","label":"{{function}}","function":"ocurrirá con seguridad","group":1},{"name":"A2","label":"{{function}}","function":"es imposible que ocurra","group":1,"incorrect":true},{"name":"A3","label":"{{function}}","function":"ocurrirá con seguridad","group":2,"incorrect":true},{"name":"A4","label":"{{function}}","function":"es imposible que ocurra","group":2}],"uniques":true},"algorithm":{"name":"groupResponses","template":"Cloze with drop down"}}</t>
  </si>
  <si>
    <t>Ejemplo</t>
  </si>
  <si>
    <t>No hacer</t>
  </si>
  <si>
    <t>M1-G-7b</t>
  </si>
  <si>
    <t>Describe itinerarios sencillos</t>
  </si>
  <si>
    <t>Nombre de la imagen</t>
  </si>
  <si>
    <t>Posición (vertical/horizontal)</t>
  </si>
  <si>
    <t>Medidas</t>
  </si>
  <si>
    <t>Reutilizar de</t>
  </si>
  <si>
    <t>Descripción</t>
  </si>
  <si>
    <t>Nombre</t>
  </si>
  <si>
    <t>Observaciones</t>
  </si>
  <si>
    <t>imágenes SVG 300px ancho (o 300px de alto si es estrecha)</t>
  </si>
  <si>
    <t>Estrella</t>
  </si>
  <si>
    <t>Una imagen "pequeña" de una estrella, bonita, para niños de primero
(Es para una actividad en la que aparecen muchas juntas pero no pegadas)</t>
  </si>
  <si>
    <t>OK</t>
  </si>
  <si>
    <t>M1_NyO_2a_1</t>
  </si>
  <si>
    <t>https://drive.google.com/file/d/1OchOCCwkS4bDshF58A4xwn-qMdaiYDvv/view?usp=sharing</t>
  </si>
  <si>
    <t>bicicleta</t>
  </si>
  <si>
    <t>Una imagen "pequeña" de una bicicleta, bonita, para niños de primero</t>
  </si>
  <si>
    <t>M1_NyO_2a_2</t>
  </si>
  <si>
    <t>https://drive.google.com/file/d/1rrV4hR7vzl9DxYXI3bZeHR7lQlfw5Pv_/view?usp=sharing</t>
  </si>
  <si>
    <t>árbol</t>
  </si>
  <si>
    <t>Una imagen "pequeña" de un árbol, cuqui, para niños de primero</t>
  </si>
  <si>
    <t>M1_NyO_2a_3</t>
  </si>
  <si>
    <t>https://drive.google.com/file/d/1jl4W9c0C8gJgBzRrCIXcHt2p0oI-L5yz/view?usp=sharing</t>
  </si>
  <si>
    <t>Coches</t>
  </si>
  <si>
    <t>Coches de perfil, mirando hacia la izquierda
- Coche negro
- Coche rojo</t>
  </si>
  <si>
    <t>M1_NyO_9a_1</t>
  </si>
  <si>
    <t>https://drive.google.com/file/d/1HSv8igbpoU91Y0gng6zzOfCNsV4l88i9/view?usp=sharing</t>
  </si>
  <si>
    <t>M1_NyO_9a_2</t>
  </si>
  <si>
    <t>https://drive.google.com/file/d/195jfF3KRiIz4NHY3BnOkxdJtHmKeDLT6/view?usp=share_link</t>
  </si>
  <si>
    <t>M1_NyO_9a_1
M1_NyO_9a_2</t>
  </si>
  <si>
    <t>Pendiente de revisar</t>
  </si>
  <si>
    <t>M1_NyO_9a_10
M1_NyO_9a_11</t>
  </si>
  <si>
    <r>
      <rPr>
        <rFont val="Calibri"/>
        <sz val="12.0"/>
      </rPr>
      <t xml:space="preserve">Crea estas dos imágenes plis. Va a ser más sencillo. Son como la 9a_1 y 2, pero el coche está colocado abajo del lienzo. Ahora vuelan. </t>
    </r>
    <r>
      <rPr>
        <rFont val="Calibri"/>
        <color rgb="FF1155CC"/>
        <sz val="12.0"/>
        <u/>
      </rPr>
      <t>https://gyazo.com/036846dea287566f89199ffa4bce4ee2</t>
    </r>
    <r>
      <rPr>
        <rFont val="Calibri"/>
        <sz val="12.0"/>
      </rPr>
      <t xml:space="preserve"> </t>
    </r>
  </si>
  <si>
    <t>Semáforo</t>
  </si>
  <si>
    <t>Un semáforo. Para que la actividad parezca que están parados frente a un semáforo.</t>
  </si>
  <si>
    <t>M1_NyO_9a_7</t>
  </si>
  <si>
    <t>https://drive.google.com/file/d/1FL7Wpbb2ghCtcVFXgBJwwtpiFyoXGQCC/view?usp=share_link</t>
  </si>
  <si>
    <t>Corredores</t>
  </si>
  <si>
    <t>Corredores yendo hacia la izquierda
- Con camiseta blanca</t>
  </si>
  <si>
    <t xml:space="preserve">M1_NyO_9a_3
</t>
  </si>
  <si>
    <t>https://drive.google.com/file/d/10SCpNjN4_7AydaGYxK94berS1nHNmdYs/view</t>
  </si>
  <si>
    <t>Corredores yendo hacia la izquierda
- Con camiseta roja</t>
  </si>
  <si>
    <t>M1_NyO_9a_4</t>
  </si>
  <si>
    <t>https://drive.google.com/file/d/1YYS6QFKXjqjrNjx7LwLscK2o36Vegbct/view</t>
  </si>
  <si>
    <t>Meta</t>
  </si>
  <si>
    <t>Una línea de meta para mostrar en la actividad que las corredoras van hacia allí.</t>
  </si>
  <si>
    <t>M1_NyO_9a_8</t>
  </si>
  <si>
    <r>
      <rPr>
        <rFont val="Calibri"/>
        <sz val="12.0"/>
      </rPr>
      <t xml:space="preserve">Mejor que la bandera de cuadros esté abajo y no haya nada a la altura de las cabezas: </t>
    </r>
    <r>
      <rPr>
        <rFont val="Calibri"/>
        <color rgb="FF1155CC"/>
        <sz val="12.0"/>
        <u/>
      </rPr>
      <t>https://gyazo.com/5ab1f11781c11634e8a7e190543629b7</t>
    </r>
    <r>
      <rPr>
        <rFont val="Calibri"/>
        <sz val="12.0"/>
      </rPr>
      <t xml:space="preserve"> </t>
    </r>
  </si>
  <si>
    <t>https://drive.google.com/file/d/1jBWI8VdLqgrlWYyVOMLkvzUBv0UjmbYu/view?usp=share_link</t>
  </si>
  <si>
    <t>Helicópteros</t>
  </si>
  <si>
    <t>Helicópteros yendo hacia la izquierda
- Helicóptero amarillo</t>
  </si>
  <si>
    <t xml:space="preserve">M1_NyO_9a_5
</t>
  </si>
  <si>
    <t>https://drive.google.com/file/d/1P4LYmZaTbkQknKuILxRIYdrbIBi4cFvr/view</t>
  </si>
  <si>
    <t>Helicópteros yendo hacia la izquierda
- Helicóptero azul</t>
  </si>
  <si>
    <t>M1_NyO_9a_6</t>
  </si>
  <si>
    <t>https://drive.google.com/file/d/120pO0RgjZ_Oj_P3nPXsj-G2mEdjCIkMx/view</t>
  </si>
  <si>
    <t xml:space="preserve">La actividad es decir qué posición tienen los helicópteros: primero, segundo...
Había pensado en un semáforo, o una persona con objetos para señalizar que se paren los helicópteros. Lo que se te ocurra. </t>
  </si>
  <si>
    <t>M1_NyO_9a_9</t>
  </si>
  <si>
    <t>https://drive.google.com/file/d/14qxfey5HRm26YuJo_49AkUkk3yw7GGlz/view?usp=share_link</t>
  </si>
  <si>
    <t>Pelota</t>
  </si>
  <si>
    <t>Dibujo de una pelota</t>
  </si>
  <si>
    <t>M1_NyO_1a_1</t>
  </si>
  <si>
    <t>https://drive.google.com/file/d/1MOUX6L8JfBrPC5q85MDVwQj3C2x6G6y9/view?usp=sharing</t>
  </si>
  <si>
    <t>Anillo</t>
  </si>
  <si>
    <t>Un anillo</t>
  </si>
  <si>
    <t>M1_NyO_1a_2</t>
  </si>
  <si>
    <t>https://drive.google.com/file/d/1PBu2sZxc0z8ZIwyLhTVTZ-zGqvCv6alW/view?usp=sharing</t>
  </si>
  <si>
    <t>pelota de tenis</t>
  </si>
  <si>
    <t>Pelota de tenis</t>
  </si>
  <si>
    <t>M1_NyO_1b_1</t>
  </si>
  <si>
    <t>https://drive.google.com/file/d/1esOm6tLWCkyzTrZhV5vfRid7Q_meRRVo/view?usp=sharing</t>
  </si>
  <si>
    <t>M1-NyO-1b-1</t>
  </si>
  <si>
    <t>Pelota de tenis tachada de izquierda inferior a derecha superior</t>
  </si>
  <si>
    <t>M1_NyO_1b_1a</t>
  </si>
  <si>
    <t>https://drive.google.com/file/d/1xJd41p0zMkNjNqDDbiEG_oiOyRMhovkv/view?usp=share_link</t>
  </si>
  <si>
    <t>Conejo</t>
  </si>
  <si>
    <t>Un conejito cuqui</t>
  </si>
  <si>
    <t>M1_NyO_1b_2</t>
  </si>
  <si>
    <t>https://drive.google.com/file/d/1CevIgA6c4t9lEvmuUpGADSvrmgrfQIgr/view?usp=sharing</t>
  </si>
  <si>
    <t>Libro</t>
  </si>
  <si>
    <t>Libro (un poquito diagonal, para que se vea fácilmente que es un libro)</t>
  </si>
  <si>
    <t>M1_NyO_3a_1</t>
  </si>
  <si>
    <t>https://drive.google.com/file/d/1jOAYJh6GJznbLLq8ilfgeZ028Wt4vLUU/view?usp=sharing</t>
  </si>
  <si>
    <t>Botella</t>
  </si>
  <si>
    <t>Una botella</t>
  </si>
  <si>
    <t>M1_NyO_3a_2</t>
  </si>
  <si>
    <t>https://drive.google.com/file/d/17AWraD899hUyBuANgODFjNdlcwwp7nLu/view?usp=sharing</t>
  </si>
  <si>
    <t>Lápiz</t>
  </si>
  <si>
    <t>Un lápiz (en diagonal)</t>
  </si>
  <si>
    <t>M1_NyO_3a_3</t>
  </si>
  <si>
    <t>https://drive.google.com/file/d/13S2HTCXvlpuZOd7LROS3yCh_jpuD1wVT/view?usp=sharing</t>
  </si>
  <si>
    <t>Elefante</t>
  </si>
  <si>
    <t>M1_NyO_4a_1</t>
  </si>
  <si>
    <t>Abeja</t>
  </si>
  <si>
    <t>M1_NyO_4a_2</t>
  </si>
  <si>
    <t>https://drive.google.com/file/d/1G1mch-WLWcFcFztXPZU5mkGFvNh-6vOn/view?usp=share_link</t>
  </si>
  <si>
    <t>Caballo</t>
  </si>
  <si>
    <t>M1_NyO_4a_3</t>
  </si>
  <si>
    <t>https://drive.google.com/file/d/18sUuBO2pzyppEVPQxmNQFJvMDgGRb4iM/view?usp=share_link</t>
  </si>
  <si>
    <t>Saxofón</t>
  </si>
  <si>
    <t>M1_NyO_4b_1</t>
  </si>
  <si>
    <t>https://drive.google.com/file/d/1b-ChaVHOhGiwhzm3AjrlPFaPpDHPV86u/view?usp=share_link</t>
  </si>
  <si>
    <t>Guitarra</t>
  </si>
  <si>
    <t>M1_NyO_4b_2</t>
  </si>
  <si>
    <t>https://drive.google.com/file/d/1iGtZnjgewhtQ1rgnH0QGwuNOGM5zglF-/view?usp=share_link</t>
  </si>
  <si>
    <t>Tambor</t>
  </si>
  <si>
    <t>M1_NyO_4b_3</t>
  </si>
  <si>
    <t>https://drive.google.com/file/d/1SNp0_jHGlaKLl9r0kb3glQanXqfhRkXZ/view?usp=share_link</t>
  </si>
  <si>
    <t>Grupo de lápices</t>
  </si>
  <si>
    <t>Una imagen con 4 lápices</t>
  </si>
  <si>
    <t>M1_NyO_39a_1</t>
  </si>
  <si>
    <t>https://drive.google.com/file/d/1okaWXjXkHWwc-605U-xn3XpFyGWjyQ3r/view?usp=share_link</t>
  </si>
  <si>
    <t>Piezas de lego</t>
  </si>
  <si>
    <t>Una imagen con 5 piezas de LEGO™</t>
  </si>
  <si>
    <t>M1_NyO_39a_2</t>
  </si>
  <si>
    <t>https://drive.google.com/file/d/1sEtadQZOrbdY5GP7aqDwglfYvgmO3qq5/view?usp=share_link</t>
  </si>
  <si>
    <t>Monedas</t>
  </si>
  <si>
    <t>Una imagen con 4 monedas</t>
  </si>
  <si>
    <t>M1_NyO_39a_3</t>
  </si>
  <si>
    <t>https://drive.google.com/file/d/1NKRbLa9KE_Rdqmem53499epnMfJK2_wu/view?usp=share_link</t>
  </si>
  <si>
    <t>Dados</t>
  </si>
  <si>
    <t>Una imagen con 6 dados (cúbicos, para no liar a los niños)</t>
  </si>
  <si>
    <t>M1_NyO_39a_4</t>
  </si>
  <si>
    <t>https://drive.google.com/file/d/1VeE2XzklEc27uRJn419wHZ6x1LaaiOjd/view?usp=share_link</t>
  </si>
  <si>
    <t>Naranja</t>
  </si>
  <si>
    <t>M1_NyO_5a_1</t>
  </si>
  <si>
    <t>https://drive.google.com/file/d/1-_fDwvWdXCdFnBuw-OoqVnszUADKj9sa/view?usp=share_link</t>
  </si>
  <si>
    <t>Pera</t>
  </si>
  <si>
    <t>M1_NyO_5a_2</t>
  </si>
  <si>
    <t>https://drive.google.com/file/d/1FS0fqjugfZ3VMsLrHi6dPC5bc7DJfEZW/view?usp=share_link</t>
  </si>
  <si>
    <t>Manzana</t>
  </si>
  <si>
    <t>M1_NyO_5a_3</t>
  </si>
  <si>
    <t>https://drive.google.com/file/d/1r3V543HmY0SQbkv1yk3a6X_oCGA2abWD/view?usp=share_link</t>
  </si>
  <si>
    <t>Huevo</t>
  </si>
  <si>
    <t>M1_NyO_5a_4</t>
  </si>
  <si>
    <t>https://drive.google.com/file/d/1HFzIv2HnCHQ0W0RWaAyod26JlL_8Vjqy/view?usp=share_link</t>
  </si>
  <si>
    <t>Seta</t>
  </si>
  <si>
    <t>M1_NyO_5a_5</t>
  </si>
  <si>
    <t>https://drive.google.com/file/d/1EI189X93ZJ8sliy7LVxi37I9IVom7rtq/view?usp=share_link</t>
  </si>
  <si>
    <t>Tomate</t>
  </si>
  <si>
    <t>M1_NyO_5a_6</t>
  </si>
  <si>
    <t>https://drive.google.com/file/d/1S83bQFSW5ZdXONx1U7vna1YLuVgZnpZA/view?usp=share_link</t>
  </si>
  <si>
    <t>Dentro y fuera de una caja</t>
  </si>
  <si>
    <t>En todas las imágenes va a haber una caja y un gato o una pelota dentro o fuera:
- Gato dentro, pelota dentro</t>
  </si>
  <si>
    <t>M1_G_1a_1</t>
  </si>
  <si>
    <t>https://drive.google.com/file/d/1XjdBeykKVUsREHAuw-rOipxpzWJvhuIi/view</t>
  </si>
  <si>
    <t>En todas las imágenes va a haber una caja y un gato o una pelota dentro o fuera:
- Gato dentro, pelota fuera</t>
  </si>
  <si>
    <t>M1_G_1a_2</t>
  </si>
  <si>
    <t>https://drive.google.com/file/d/1d_fOi07j1RxBS_JDP_4FyHoREpobTfyB/view</t>
  </si>
  <si>
    <t>En todas las imágenes va a haber una caja y un gato o una pelota dentro o fuera:
- Gato fuera, pelota fuera</t>
  </si>
  <si>
    <t>M1_G_1a_3</t>
  </si>
  <si>
    <t>https://drive.google.com/file/d/1Hi2sFfw_fNNBttiD-cpMp22xsxe1aBM1/view</t>
  </si>
  <si>
    <t>En todas las imágenes va a haber una caja y un gato o una pelota dentro o fuera:
- Gato fuera, pelota dentro</t>
  </si>
  <si>
    <t>M1_G_1a_4</t>
  </si>
  <si>
    <t>https://drive.google.com/file/d/1TwvoHpKjXGz39G9MhK18sv3avj1iuEJ3/view</t>
  </si>
  <si>
    <t>Dentro y fuera de una caja: feedback</t>
  </si>
  <si>
    <t>Algo parecido a esto (cambio de idea, mejor sin los bocadillos): https://drive.google.com/file/d/1ESS6LW-4P8xxrG-CAWMdb6CEJrgSIPJD/view?usp=sharing
Es la misma caja, pero hay un personaje dentro y otro fuera (diferentes). Animales, personas... Debajo/encima de cada uno pondremos el texto "dentro" y "fuera".
Vamos a intentar añadir nosotros el texto con Label, para que la traducción en el futuro sea más automática.</t>
  </si>
  <si>
    <t>M1_G_1a_5</t>
  </si>
  <si>
    <t>https://drive.google.com/file/d/16Ui9xTjW6FCRqOdGqGQ-W__x_yCsfOo1/view?usp=share_link</t>
  </si>
  <si>
    <t>Arenero con niños</t>
  </si>
  <si>
    <t>Un arenero en un parque con niños:
- Dentro: Niña de camiseta verde, con una pala de juguete
- Fuera: Niño de camiseta azul, con una pelota</t>
  </si>
  <si>
    <t>M1_G_1a_6</t>
  </si>
  <si>
    <t>https://drive.google.com/file/d/1i_9Hig4-7RTQs8bbp2e0X7vJYl83AUih/view?usp=share_link</t>
  </si>
  <si>
    <t>Frutero</t>
  </si>
  <si>
    <t>Una imagen de un frutero de mesa, con estas frutas:
- Dentro: manzana, pera, plátano
- Fuera: kiwi, uvas, limón</t>
  </si>
  <si>
    <t>M1_G_1a_7</t>
  </si>
  <si>
    <t>https://drive.google.com/file/d/1EJNwsp0ST8LyhxMGa5asSfVAwsx770A1/view?usp=share_link</t>
  </si>
  <si>
    <t>Mujer</t>
  </si>
  <si>
    <t>Mujer (cuerpo entero, de frente o medio de frente)</t>
  </si>
  <si>
    <t>M1_G_4a_1</t>
  </si>
  <si>
    <t>Ponerla de espaladas.</t>
  </si>
  <si>
    <t>https://drive.google.com/file/d/1PRd5owD3QuT7QgV4DGidpeUSo_10rRm_/view?usp=share_link</t>
  </si>
  <si>
    <t>Hombre</t>
  </si>
  <si>
    <t>Hombre (cuerpo entero, de frente o medio de frente)</t>
  </si>
  <si>
    <t>M1_G_4a_2</t>
  </si>
  <si>
    <t>Ponerlo de espaladas.</t>
  </si>
  <si>
    <t>https://drive.google.com/file/d/1GsxMHa_sc9wS30WVqHdMDXX7jwpZr3aK/view?usp=share_link</t>
  </si>
  <si>
    <t>Perro</t>
  </si>
  <si>
    <t>M1_G_4a_3</t>
  </si>
  <si>
    <t>https://drive.google.com/file/d/1IY5T5-5HAI2857_UqNR_7Cue_7EuZpsP/view?usp=share_link</t>
  </si>
  <si>
    <t>Mesa</t>
  </si>
  <si>
    <t>Una mesa (proporcional a la mujer)</t>
  </si>
  <si>
    <t>M1_G_4a_4</t>
  </si>
  <si>
    <t>Imágenes del M1-G-4a-4 al M1-G-4a-9 con el mismo lienzo</t>
  </si>
  <si>
    <t>https://drive.google.com/file/d/1K1bOp5-gAAGvPL_vgTs8JskaEvbFUBWS/view?usp=share_link</t>
  </si>
  <si>
    <t>Sillón</t>
  </si>
  <si>
    <t>Un sillón (proporcional a la mujer)</t>
  </si>
  <si>
    <t>M1_G_4a_5</t>
  </si>
  <si>
    <t>https://drive.google.com/file/d/14F0W2rqA9pRSsJmToYHOCa3oJ0ki2dIe/view?usp=share_link</t>
  </si>
  <si>
    <t>Bicicleta</t>
  </si>
  <si>
    <t>Una bicicleta (proporcional al hombre)</t>
  </si>
  <si>
    <t>M1_G_4a_6</t>
  </si>
  <si>
    <t>https://drive.google.com/file/d/1_YL-aPkC3zcdh9n0IsYhExqI4DsnkOiG/view?usp=share_link</t>
  </si>
  <si>
    <t>Coche</t>
  </si>
  <si>
    <t>Un coche (proporcional al hombre)</t>
  </si>
  <si>
    <t>M1_G_4a_7</t>
  </si>
  <si>
    <t>https://drive.google.com/file/d/1u5HPVIHHG_GeBAcY49weJNHohJjasJE-/view?usp=share_link</t>
  </si>
  <si>
    <t>Casa</t>
  </si>
  <si>
    <t>Una casa (quizás no exactamente proporcional al perro, pero que no sean los dos del mismo tamaño. ¡Excepto si es la casa de un perro!)</t>
  </si>
  <si>
    <t>M1_G_4a_8</t>
  </si>
  <si>
    <t>https://drive.google.com/file/d/1MshH-OEbJtHPN2QLroxMb5O7Z0CVzUIb/view?usp=share_link</t>
  </si>
  <si>
    <t>Árbol</t>
  </si>
  <si>
    <t>Un árbol (que haga juego con el dibujo del perro, se van a poner juntos)</t>
  </si>
  <si>
    <t>M1_G_4a_9</t>
  </si>
  <si>
    <t>https://drive.google.com/file/d/19nAz2c77uKRVxg8kr38QW_NVZebakX15/view?usp=share_link</t>
  </si>
  <si>
    <t>Derecha/izquierda, TE</t>
  </si>
  <si>
    <t>Un poco la idea de M1-G-1a... Dos personajes (¿personas, animales...?), uno a cada lado de una silla. Al lado de ellos pondremos las etiquetas "a la izquierda de la silla" y "a la derecha de la silla".</t>
  </si>
  <si>
    <t>M1_G_4a_10</t>
  </si>
  <si>
    <t>Vamos a cambiar la silla por una persona de espaldas</t>
  </si>
  <si>
    <t>https://drive.google.com/file/d/1FV81okm8cg_0rzR1v7jSXW6TbIhYGHvd/view?usp=share_link</t>
  </si>
  <si>
    <t>Niño con animales</t>
  </si>
  <si>
    <t>Un niño en el centro. A la izquierda, una vaca. A la derecha, un gallo.</t>
  </si>
  <si>
    <t>M1_G_4a_11</t>
  </si>
  <si>
    <t>Haz el niño de espaldas</t>
  </si>
  <si>
    <t>https://drive.google.com/file/d/1CLhpP8P-VXpEamd6Tyhsg9VsC68UPVek/view?usp=share_link</t>
  </si>
  <si>
    <t>Niña con animales</t>
  </si>
  <si>
    <t>Una niña en el centro. A la izquierda, una cabra. A la derecha, un pato.</t>
  </si>
  <si>
    <t>M1_G_4a_12</t>
  </si>
  <si>
    <t>Haría que la cabra estuviera a la misma altura o un poco por debajo de la niña</t>
  </si>
  <si>
    <t>https://drive.google.com/file/d/10COY2Xgy-e0jcmb7dpHSvXV03y5e5qwr/view?usp=share_link</t>
  </si>
  <si>
    <t>Cama con objetos</t>
  </si>
  <si>
    <t>Una cama. Encima y debajo vemos:
- Encima: una muñeca, un gato
- Debajo: una pelota, un ratón</t>
  </si>
  <si>
    <t>M1_G_6a_1</t>
  </si>
  <si>
    <t>https://drive.google.com/file/d/1LwErY0A3I6n3YaOAzUvrB3-aOKUSFGAv/view?usp=share_link</t>
  </si>
  <si>
    <t>Silla con objetos</t>
  </si>
  <si>
    <t>Una silla. Encima y debajo vemos:
- Encima: un libro y un vaso (uno al lado del otro)
- Debajo: un perro con un hueso
(es lo que se me ha ocurrido, si es difícil de dibujar se puede cambiar a algo que te cuadre más)</t>
  </si>
  <si>
    <t>M1_G_6a_2</t>
  </si>
  <si>
    <t>https://drive.google.com/file/d/14LAWpp_e1LFtnb6THro5HZaXrFVZEG4Y/view?usp=share_link</t>
  </si>
  <si>
    <t>Niña y sombrilla</t>
  </si>
  <si>
    <t>En la playa hay una sombrilla. A su lado:
- Debajo: una niña con un helado (u otra cosa si lleva mucho tiempo dibujarlo)
- Encima: un pájaro apoyado en la sombrilla, el sol</t>
  </si>
  <si>
    <t>M1_G_6a_3</t>
  </si>
  <si>
    <t>Cambiamos esta imagen:
Que debajo de la niña haya una toalla y encima de la toalla también una pelota.
El resto se queda igual.</t>
  </si>
  <si>
    <t>https://drive.google.com/file/d/1WgDm244nmjXB4t6gPqhWI8et_J0G2Wu9/view?usp=share_link</t>
  </si>
  <si>
    <t>Mesa con cosas</t>
  </si>
  <si>
    <t>Una mesa con cosas alrededor:
- Debajo: un coche y un tren de juguete
- Encima: un peluche y una flor (en un florero?)</t>
  </si>
  <si>
    <t>M1_G_6a_4</t>
  </si>
  <si>
    <t>https://drive.google.com/file/d/1Xp1IMHElJ_4FOKUCxBBXaF66DOSdzEcy/view?usp=share_link</t>
  </si>
  <si>
    <t>Una mesa con dos animales</t>
  </si>
  <si>
    <t>Un poco como M1-G-4a-10. Se ve una mesa y dos animales pequeños, uno encima y otro debajo. ¿Un conejito y un pollito? (los que quieras) Al lado del de arriba pondremos el texto "encima" y al de abajo, "debajo".</t>
  </si>
  <si>
    <t>M1_G_6a_5</t>
  </si>
  <si>
    <t>https://drive.google.com/file/d/1esjNsAIybYrukwNMdGL7Pe9pIoKBGdkP/view?usp=share_link</t>
  </si>
  <si>
    <t>Flores, casa, corredora</t>
  </si>
  <si>
    <t>Flores (izq), casa (centro izq), corredora de footing (dcha). La idea es que la casa esté cerca de las flores y lejos de la corredora.</t>
  </si>
  <si>
    <t>M1_G_3a_1</t>
  </si>
  <si>
    <t>https://drive.google.com/file/d/1HO_fLa78PtMxKH9JFIKD6Qq9tfeLi5Ng/view?usp=share_link</t>
  </si>
  <si>
    <t>Libro, gafas, reloj</t>
  </si>
  <si>
    <t>Gafas (izq), libro (centro dcha), despertador (dcha). La idea es que el libro esté cerca del despertador y lejos de las gafas.</t>
  </si>
  <si>
    <t>M1_G_3a_2</t>
  </si>
  <si>
    <t>https://drive.google.com/file/d/1jf2SviklE3UfMO9hOu9DvLnor4SrfCjB/view?usp=share_link</t>
  </si>
  <si>
    <t>Coche, semáforo, farola</t>
  </si>
  <si>
    <t>Farola: M5-G-2a-54</t>
  </si>
  <si>
    <t>Semáforo (izq), coche (centro izq), farola (dcha). La idea es que el coche esté cerca del semáforo y lejos de la farola.</t>
  </si>
  <si>
    <t>M1_G_3a_3</t>
  </si>
  <si>
    <t>https://drive.google.com/file/d/1zUoYlobjtvPkIM1Ze7xvK-rP4c_VIc5d/view?usp=share_link</t>
  </si>
  <si>
    <t>Niño, columpio, árbo...</t>
  </si>
  <si>
    <t>A la izquierda del todo, hay un niño (¿o una niña?). A su lado, un columnio y una pelota. A la derecha, lejos, un árbol y un perro.</t>
  </si>
  <si>
    <t>M1_G_3a_4</t>
  </si>
  <si>
    <t>https://drive.google.com/file/d/1pWEKRy0YscXvgZmx4nKnf2GKWUeFE762/view?usp=share_link</t>
  </si>
  <si>
    <t>Gallina, nido, cubo, conejo...</t>
  </si>
  <si>
    <t>A la izquierda del todo, hay un nido con un huevo dentro. A su lado, una gallina. A la derecha, lejos, un cubo y un conejo.</t>
  </si>
  <si>
    <t>M1_G_3a_5</t>
  </si>
  <si>
    <t>https://drive.google.com/file/d/1xjpTJGUdQ3jcjNkRHh_T4PoE28dJwAkT/view?usp=share_link</t>
  </si>
  <si>
    <t>Farola y personajes, tratamiento de error</t>
  </si>
  <si>
    <t>Como M1-G-4a-10 más o menos. Dos personajes (animales, personas...) a los dos lados de una farola. Como pie de foto, pondremos con Label "cerca de la farola" y "lejos de la farola".</t>
  </si>
  <si>
    <t>M1_G_3a_6</t>
  </si>
  <si>
    <t>https://drive.google.com/file/d/1HRjl30fIkLD17Bqmc9MC260DDcHeSOFp/view?usp=share_link</t>
  </si>
  <si>
    <t>Los músicos de Bremen</t>
  </si>
  <si>
    <t>Los músicos de bremen, andando uno detrás de otro: un gallo, un gato, un perro y un burro</t>
  </si>
  <si>
    <t>M1_G_2a_1</t>
  </si>
  <si>
    <t>https://drive.google.com/file/d/18QrkFtwZYWDB_gVSodV9G4wo8AvZ2TVv/view?usp=share_link</t>
  </si>
  <si>
    <t>Nubes y sol</t>
  </si>
  <si>
    <t>Se ven nubes y por detrás de ellas se asoma el sol.</t>
  </si>
  <si>
    <t>M1_G_2a_2</t>
  </si>
  <si>
    <t>https://drive.google.com/file/d/1Qh9_oUhx01cibUoA04MMRMr84rjWdRpf/view?usp=share_link</t>
  </si>
  <si>
    <t>Camión y coche</t>
  </si>
  <si>
    <t>Se ve una carretera, en ella un camión y detrás, un automóvil.</t>
  </si>
  <si>
    <t>M1_G_2a_3</t>
  </si>
  <si>
    <t>https://drive.google.com/file/d/1NKsTZTpTezCCwdSrYQI5_9UUXZfdkN23/view?usp=share_link</t>
  </si>
  <si>
    <t>Feedback para delante detrás</t>
  </si>
  <si>
    <t>Como M1-G-4a-10 y todas estas. Un muro, o una valla y un personaje delante. A su derecha, otro muro y otra persona, pero detrás. Con hueco para que podamos poner con Laber "delande" y "detrás".</t>
  </si>
  <si>
    <t>M1_G_2a_4</t>
  </si>
  <si>
    <t>https://drive.google.com/file/d/1gJFf4-IYbT3wDlvW5Yc23Tdwk5FC_4LW/view?usp=share_link</t>
  </si>
  <si>
    <t>plátano</t>
  </si>
  <si>
    <t>Solo un plátano, no un racimo.</t>
  </si>
  <si>
    <t>M1_NyO_35a_2</t>
  </si>
  <si>
    <t>https://drive.google.com/file/d/1nRcZWrelMtVX92HuXLT6BJhoaGIgA4lO/view?usp=share_link</t>
  </si>
  <si>
    <t>Gafas de sol</t>
  </si>
  <si>
    <t>Unas gafas de sol.</t>
  </si>
  <si>
    <t>M1_NyO_35a_4</t>
  </si>
  <si>
    <t>https://drive.google.com/file/d/1Kj3VI1bXUXcbbV_SdZa-8C-A93ezHQXM/view?usp=share_link</t>
  </si>
  <si>
    <t>Cuchara</t>
  </si>
  <si>
    <t>Una cuchara en diagonal</t>
  </si>
  <si>
    <t>M1_NyO_35a_5</t>
  </si>
  <si>
    <t>https://drive.google.com/file/d/1JnkpKHMvco-hfiMnK65zrzKwZdN6YTSP/view?usp=share_link</t>
  </si>
  <si>
    <t>Autobuses</t>
  </si>
  <si>
    <t>Una imagen en la que se ven 3 autobuses de colores, rojo, verde y azul. En la parte de delante hay que dejar un hueco que etiquetaremos con la "línea" del autobús, usando Label.</t>
  </si>
  <si>
    <t>M1_NyO_49a_1</t>
  </si>
  <si>
    <t>https://drive.google.com/file/d/13lVkf71Vmm4yT92XZzipfKJg3qVfi0Ga/view?usp=share_link</t>
  </si>
  <si>
    <t>Puertas</t>
  </si>
  <si>
    <t>Una imagen con tres puertas, la segunda tiene un cristal, la tercera está entreabierta. Encima de cada una hay un recuadro en el que pondremos un número usando Label.</t>
  </si>
  <si>
    <t>M1_NyO_49a_2</t>
  </si>
  <si>
    <t>https://drive.google.com/file/d/1np2LzFcblLVjeAH7tDWHYmT4BJP1JzYs/view?usp=share_link</t>
  </si>
  <si>
    <t>Cartas de colores</t>
  </si>
  <si>
    <t>cuatro cartas, roja, amarilla, azul y verde. Cierta "fantasía", algún dibujito dentro, que parezcan cartas de un juego de mesa. Por ejemplo, puedes dibujar cosas dentro. En la roja, fresas. Amarillo, limones. Azul, mariposas. Verde, ranitas. Tienen que tener un hueco dentro, un círculo en el medio, por ejemplo, donde podamos etiquetarlas con un Label dentro.</t>
  </si>
  <si>
    <t>M1_NyO_49a_3</t>
  </si>
  <si>
    <t>https://drive.google.com/file/d/1XhR1vqriZ-k3O-ExVDzbynsFH2gY3gWO/view?usp=share_link</t>
  </si>
  <si>
    <t>Triángulos</t>
  </si>
  <si>
    <t>Tres triángulos iguales de colores diferentes. Por ejemplo:
- Rojo</t>
  </si>
  <si>
    <t>M1_NyO_23a_1</t>
  </si>
  <si>
    <t>https://drive.google.com/file/d/1ri4Ho9aZCuy1RFTzl--H79JIifc1mmHZ/view</t>
  </si>
  <si>
    <t>Tres triángulos iguales de colores diferentes. Por ejemplo:
- Amarillo</t>
  </si>
  <si>
    <t>M1_NyO_23a_2</t>
  </si>
  <si>
    <t>https://drive.google.com/file/d/1XDZptcSSb_chxdL3eDyes_RyX7lJWvVu/view</t>
  </si>
  <si>
    <t>Tres triángulos iguales de colores diferentes. Por ejemplo:
- Verde</t>
  </si>
  <si>
    <t>M1_NyO_23a_3</t>
  </si>
  <si>
    <t>https://drive.google.com/file/d/1yiMWmOMuUmrspCWKEsiuUkUGady3g73i/view</t>
  </si>
  <si>
    <t>Cuadrados</t>
  </si>
  <si>
    <t>Tres cuadrados iguales de colores diferentes. Por ejemplo:
- Azul</t>
  </si>
  <si>
    <t>M1_NyO_23a_4</t>
  </si>
  <si>
    <t>https://drive.google.com/file/d/1FYE9spud2cJvhWrV2PpslWZQODriCdC4/view</t>
  </si>
  <si>
    <t>Tres cuadrados iguales de colores diferentes. Por ejemplo:
- Rosa</t>
  </si>
  <si>
    <t>M1_NyO_23a_5</t>
  </si>
  <si>
    <t>https://drive.google.com/file/d/1KTvpQWpGtvYrqetsxEIEUEhDhB6iqdz7/view</t>
  </si>
  <si>
    <t>Tres cuadrados iguales de colores diferentes. Por ejemplo:
- Naranja</t>
  </si>
  <si>
    <t>M1_NyO_23a_6</t>
  </si>
  <si>
    <t>https://drive.google.com/file/d/1-tArQPiFI8B7rIoxhRGcyunz8vdlKsKS/view</t>
  </si>
  <si>
    <t>Círculos</t>
  </si>
  <si>
    <t>Tres círculos iguales de colores diferentes. Por ejemplo:
- Morado</t>
  </si>
  <si>
    <t>M1_NyO_23a_7</t>
  </si>
  <si>
    <t>https://drive.google.com/file/d/1WRz96n5CD8evJN4GveQRF9YFQFM-FViu/view</t>
  </si>
  <si>
    <t>Tres círculos iguales de colores diferentes. Por ejemplo:
- Rojo</t>
  </si>
  <si>
    <t>M1_NyO_23a_8</t>
  </si>
  <si>
    <t>https://drive.google.com/file/d/1K6h17UU6-E6Po84TaRLY5BiR5yslQ7qK/view</t>
  </si>
  <si>
    <t>Tres círculos iguales de colores diferentes. Por ejemplo:
- Azul</t>
  </si>
  <si>
    <t>M1_NyO_23a_9</t>
  </si>
  <si>
    <t>https://drive.google.com/file/d/1Jd1uFG-8tFJcFIWnbeTrjdIAnrRqF84p/view</t>
  </si>
  <si>
    <t>Formas</t>
  </si>
  <si>
    <t>Tres formas diferentes, con el mismo color. Por ejemplo:
- Triángulo</t>
  </si>
  <si>
    <t>M1_NyO_42a_1</t>
  </si>
  <si>
    <t>https://drive.google.com/file/d/1So_9D41LzgwCseT90DbPajrYby3Be55k/view</t>
  </si>
  <si>
    <t>Tres formas diferentes, con el mismo color. Por ejemplo:
- Cuadrado</t>
  </si>
  <si>
    <t>M1_NyO_42a_2</t>
  </si>
  <si>
    <t>https://drive.google.com/file/d/1tY9g2aNQgAE4-f7Nu7uUyCs5zThgpi4W/view</t>
  </si>
  <si>
    <t>Tres formas diferentes, con el mismo color. Por ejemplo:
- Círculo</t>
  </si>
  <si>
    <t>M1_NyO_42a_3</t>
  </si>
  <si>
    <t>https://drive.google.com/file/d/1axfeOZ3z4o-gW7VQPIIN_HND3mgB84mX/view</t>
  </si>
  <si>
    <t>Flechas</t>
  </si>
  <si>
    <t>Puede que este sea complicado. La idea es que sean 3 flechas que apuntas en direcciones diferentes. Imaginemos que apuntan a direcciones de la hora de un reloj:
- Apunta a en punto</t>
  </si>
  <si>
    <t>M1_NyO_42a_4</t>
  </si>
  <si>
    <t>https://drive.google.com/file/d/1uoSkysnq8BLzleiRs9Opiu9Kdvb4PsZF/view</t>
  </si>
  <si>
    <t>Puede que este sea complicado. La idea es que sean 3 flechas que apuntas en direcciones diferentes. Imaginemos que apuntan a direcciones de la hora de un reloj:
- Apunta a y 20</t>
  </si>
  <si>
    <t>M1_NyO_42a_5</t>
  </si>
  <si>
    <t>https://drive.google.com/file/d/1voERljAwXGr2CyNjiKTPiHBChCt8Rd2v/view</t>
  </si>
  <si>
    <t>Puede que este sea complicado. La idea es que sean 3 flechas que apuntas en direcciones diferentes. Imaginemos que apuntan a direcciones de la hora de un reloj:
- Apunta a menos 20</t>
  </si>
  <si>
    <t>M1_NyO_42a_6</t>
  </si>
  <si>
    <t>https://drive.google.com/file/d/1Np-F74SPd0TbkJ3Mdjo-uPxlYspMzerQ/view</t>
  </si>
  <si>
    <t>Animales:
- vaca</t>
  </si>
  <si>
    <t>M1_NyO_42a_7</t>
  </si>
  <si>
    <t>https://drive.google.com/file/d/1SJyh3prVlmLW7nI18V3im8biogmV3_Cn/view</t>
  </si>
  <si>
    <t>Animales:
- cabra</t>
  </si>
  <si>
    <t>M1_NyO_42a_8</t>
  </si>
  <si>
    <t>https://drive.google.com/file/d/1843FBkdOIRzSSYKrgn0a2yb4WWqLkUcF/view</t>
  </si>
  <si>
    <t>Animales:
- caballo</t>
  </si>
  <si>
    <t>M1_NyO_42a_9</t>
  </si>
  <si>
    <t>https://drive.google.com/file/d/1n57PPm8BHDFClfHI0gZG_S1qJMU8cqkA/view</t>
  </si>
  <si>
    <t>Animales:
- oveja</t>
  </si>
  <si>
    <t>M1_NyO_42a_10</t>
  </si>
  <si>
    <t>https://drive.google.com/file/d/1QSezM42AkCVrgZELiQgaAzB7DhK7s2P-/view</t>
  </si>
  <si>
    <t>Triángulo, cuadrado, rectángulo</t>
  </si>
  <si>
    <t>Triángulo (equilátero)
Pueden tener colores diferentes para que sean más llamativos.</t>
  </si>
  <si>
    <t>M1_G_11a_1</t>
  </si>
  <si>
    <t>https://drive.google.com/file/d/1mrawQJyPfCS3MGYr8reIt6ANviIZHAc_/view</t>
  </si>
  <si>
    <t>Cuadrado
Pueden tener colores diferentes para que sean más llamativos.</t>
  </si>
  <si>
    <t>M1_G_11a_2</t>
  </si>
  <si>
    <t>https://drive.google.com/file/d/1TwZ2l673EBXAQ8WdLM53WLt9TtlWnagj/view</t>
  </si>
  <si>
    <t>Rectángulo
Pueden tener colores diferentes para que sean más llamativos.</t>
  </si>
  <si>
    <t>M1_G_11a_3</t>
  </si>
  <si>
    <t>https://drive.google.com/file/d/1ZQhqzbxzdXr1oNBKqAkHwOn8fWTKJFV_/view</t>
  </si>
  <si>
    <t>Círculo, triángulo, cuadrado, rectángulo</t>
  </si>
  <si>
    <t>Círculo
(colores variados sin llegar a ser kistch, tendrá más gracieja)</t>
  </si>
  <si>
    <t>M1_G_11b_1</t>
  </si>
  <si>
    <t>https://drive.google.com/file/d/1YtB1MIWkb9y27N4fEkJ9I5XtAEvrUObj/view</t>
  </si>
  <si>
    <t>M1_G_11b_2</t>
  </si>
  <si>
    <t>https://drive.google.com/file/d/1O8SUT-1kqDOTJMeeMvc4dqebJd3PbW3U/view</t>
  </si>
  <si>
    <t>Triángulo (equilátero)
(colores variados sin llegar a ser kistch, tendrá más gracieja)</t>
  </si>
  <si>
    <t>M1_G_11b_3</t>
  </si>
  <si>
    <t>https://drive.google.com/file/d/1dq4OErB5AoMftwCjYuVrIRbJCBZy6rY6/view</t>
  </si>
  <si>
    <t>M1_G_11b_4</t>
  </si>
  <si>
    <t>https://drive.google.com/file/d/1-umiBlGwMzSa-rid-vKUgqhQsdJ8NPf7/view</t>
  </si>
  <si>
    <t>Cuadrado
(colores variados sin llegar a ser kistch, tendrá más gracieja)</t>
  </si>
  <si>
    <t>M1_G_11b_5</t>
  </si>
  <si>
    <t>https://drive.google.com/file/d/1lO7pKBeKU9zuxbVND2fo1Dx9IhtBq_lu/view</t>
  </si>
  <si>
    <t>M1_G_11b_6</t>
  </si>
  <si>
    <t>https://drive.google.com/file/d/1ImgZUEVdQcSDUsWIHRQPOd4Vydo3Wb4p/view</t>
  </si>
  <si>
    <t>Rectángulo
(colores variados sin llegar a ser kistch, tendrá más gracieja)</t>
  </si>
  <si>
    <t>M1_G_11b_7</t>
  </si>
  <si>
    <t>https://drive.google.com/file/d/1suJsNeNzQ8KRGj-OYgnBQHxYohFolaPz/view</t>
  </si>
  <si>
    <t>M1_G_11b_8</t>
  </si>
  <si>
    <t>https://drive.google.com/file/d/1lccIRRVRDoyic3N-Fu3BhlIQG6TP3eex/view</t>
  </si>
  <si>
    <t>Objetos del mundo real con formas</t>
  </si>
  <si>
    <t>1- Diana de dardos</t>
  </si>
  <si>
    <t>M1_G_11b_10</t>
  </si>
  <si>
    <t>https://drive.google.com/file/d/1sG-fw8FgBzmhn9F834kCR7mk-knxTh9J/view</t>
  </si>
  <si>
    <t>2- CD rom</t>
  </si>
  <si>
    <t>https://drive.google.com/file/d/1Z1snGAqsoJmHtRoG7yy-FyaIgqSuPX5Z/view</t>
  </si>
  <si>
    <t>3- Plato con comida</t>
  </si>
  <si>
    <t>M1_G_11b_11</t>
  </si>
  <si>
    <t>https://drive.google.com/file/d/1kHdnZSLd7lCwYf28vE3_1l_ZGtzVZnFn/view</t>
  </si>
  <si>
    <t>4- Tablero de ajedrez</t>
  </si>
  <si>
    <t>M1_G_11b_13</t>
  </si>
  <si>
    <t>https://drive.google.com/file/d/1Kg4dEVHo4zjxhBRq8npqVagBApuX1Qw0/view</t>
  </si>
  <si>
    <t>5- Pizarra (con tizas y alguna cosa escrita)</t>
  </si>
  <si>
    <t>M1_G_11b_14</t>
  </si>
  <si>
    <t>https://drive.google.com/file/d/1Jn7pPhv5MpVz5ykgOkzzTFAGKD0hhcCV/view</t>
  </si>
  <si>
    <t>6- señal de tráfico triangular (no una señal española, algo indefinido, internacional)</t>
  </si>
  <si>
    <t>M1_G_11b_15</t>
  </si>
  <si>
    <t>https://drive.google.com/file/d/1SmwTXc3FSoV9DLhz_3Gm95TbWc72zJ8c/view</t>
  </si>
  <si>
    <t>7- Pantalla de televisión rectangular</t>
  </si>
  <si>
    <t>M1_G_11b_16</t>
  </si>
  <si>
    <t>https://drive.google.com/file/d/1vyR3UTE5zVMzmhPb21OOQq3q0pm2w6pL/view</t>
  </si>
  <si>
    <t>8- Reloj cuadrado</t>
  </si>
  <si>
    <t>M1_G_11b_17</t>
  </si>
  <si>
    <t>https://drive.google.com/file/d/1R9KBZPGRyH0eD1KWmH1OtO6us1nBeam9/view</t>
  </si>
  <si>
    <t>9- Triángulo (instrumento de música)</t>
  </si>
  <si>
    <t>M1_G_11b_18</t>
  </si>
  <si>
    <t>https://drive.google.com/file/d/1wnISDUsjKc4rBDEOMKHgcsSQDT62jWkM/view</t>
  </si>
  <si>
    <t>Cono y esfera</t>
  </si>
  <si>
    <t>1- Esfera</t>
  </si>
  <si>
    <t>M1_G_12b_1</t>
  </si>
  <si>
    <t>https://drive.google.com/file/d/11Lj6OGuLjigFO_Qo3-drvFqvH_WbFzFI/view</t>
  </si>
  <si>
    <t>2- Cono</t>
  </si>
  <si>
    <t>M1_G_12b_2</t>
  </si>
  <si>
    <t>https://drive.google.com/file/d/1k1m3qGOScsVC5Lusl412gwRYZVQmRhB1/view</t>
  </si>
  <si>
    <t>Objetos reales con formas</t>
  </si>
  <si>
    <t>1- Pelota
2- Naranja
3- Cono de tráfico
4- Sombrero de cumpleaños cónico
5- Dado de 6 caras
6- Pirámide
7- Pila
8- Caja de zapatos</t>
  </si>
  <si>
    <t>M1_G_12b_3
M1_G_12b_4
M1_G_12b_5
M1_G_12b_6
M1_G_12b_7
M1_G_12b_8
M1_G_12b_9
M1_G_12b_10</t>
  </si>
  <si>
    <t>Subida a S3.
------------------------
La pirámide de egipto que no sea plana, que tenga una poca de perspectiva.</t>
  </si>
  <si>
    <t>https://drive.google.com/drive/folders/1H9322mhPdMIxNTv6NlK9q-cqFKHj5rmU?usp=share_link</t>
  </si>
  <si>
    <t>Caramelo</t>
  </si>
  <si>
    <t>M1-NyO-28a Identificar 1</t>
  </si>
  <si>
    <t>Dibujo de un caramelo
(Utilizar uno de los que se hizo en M3-MyM-9a-8)</t>
  </si>
  <si>
    <t>M1_NyO_28a_1</t>
  </si>
  <si>
    <t>https://drive.google.com/file/d/1pLSzubj-MRW2kWEzaj32ZHbNi7YTM6KQ/view?usp=share_link</t>
  </si>
  <si>
    <t>Margarita</t>
  </si>
  <si>
    <t>M1-NyO-29a Identificar 1</t>
  </si>
  <si>
    <t>M3-G-5a-36</t>
  </si>
  <si>
    <t>Dibujo de una margarita.</t>
  </si>
  <si>
    <t>M1_NyO_29a_1</t>
  </si>
  <si>
    <t>Puedes dibujarle el tallo?</t>
  </si>
  <si>
    <t>https://drive.google.com/file/d/1PZJkjpyizjNYDt2imjKNbh8z7k2kL0oy/view?usp=share_link</t>
  </si>
  <si>
    <t>Palas de playa</t>
  </si>
  <si>
    <t>M1-NyO-29a Identificar 2</t>
  </si>
  <si>
    <t>Dibujo de una pala de playa o ping pong.</t>
  </si>
  <si>
    <t>M1_NyO_29a_2</t>
  </si>
  <si>
    <t>https://drive.google.com/file/d/1uFI3iIU1StF6zVKvNyEHP4C-kwtaGI0A/view?usp=share_link</t>
  </si>
  <si>
    <t>M1-G-12b-4</t>
  </si>
  <si>
    <t>Las proporciones de la imagen de la naranja tiene que ser 61 * 64 px</t>
  </si>
  <si>
    <t>M1_NyO_18a_1</t>
  </si>
  <si>
    <t>https://drive.google.com/file/d/15MlKzNfZVEjzcAXKYZoahfBNfRXoW-NA/view?usp=share_link</t>
  </si>
  <si>
    <t>Calcetín</t>
  </si>
  <si>
    <t>Las proporciones de la imagen de un calcetín corto tiene que ser 61 * 64 px</t>
  </si>
  <si>
    <t>M1_NyO_18a_2</t>
  </si>
  <si>
    <t>¿Puedes hacerlo tobillero? Y cambialo de color forma porque utilizamos este para decir que es un calcetín largo en otra actividad</t>
  </si>
  <si>
    <t>https://drive.google.com/file/d/1mDLj010bom6ZXERej4F-piYm92J5GvTL/view?usp=share_link</t>
  </si>
  <si>
    <t>Yoyó</t>
  </si>
  <si>
    <t>Las proporciones de la imagen del yoyó tiene que ser 61 * 64 px</t>
  </si>
  <si>
    <t>M1_NyO_18a_3</t>
  </si>
  <si>
    <t>https://drive.google.com/file/d/1EfNdIQQXfwjwt1myx07yq6BOcvvzXh4s/view?usp=share_link</t>
  </si>
  <si>
    <t>Fresa</t>
  </si>
  <si>
    <t>Dibujo de una fresa</t>
  </si>
  <si>
    <t>M1_NyO_18a_4</t>
  </si>
  <si>
    <t>https://drive.google.com/file/d/13tMKQ6UaM-FabocPAGhY2k_plZKLOZ_y/view?usp=share_link</t>
  </si>
  <si>
    <t>Dibujo de una manzana. Dibújala verde o amarilla, no roja.</t>
  </si>
  <si>
    <t>M1_NyO_18a_6</t>
  </si>
  <si>
    <t>https://drive.google.com/file/d/1Lqgqhxbu-bRJXRkx9oC0UGL3gOYrRggR/view?usp=share_link</t>
  </si>
  <si>
    <t>M1-NyO-18a-6</t>
  </si>
  <si>
    <t>Dibujo de una manzana tachada desde izquierda inferior a derecha superior</t>
  </si>
  <si>
    <t>M1_NyO_18a_6a</t>
  </si>
  <si>
    <t>He cambiado la fresa por una manzana</t>
  </si>
  <si>
    <t>https://drive.google.com/file/d/1ify6RTmalyJgSr8Gv4A3W7UCFu5uKaVA/view?usp=share_link</t>
  </si>
  <si>
    <t>Oso de peluche</t>
  </si>
  <si>
    <t>Dibujo de un oso de peluche</t>
  </si>
  <si>
    <t>M1_NyO_18a_5</t>
  </si>
  <si>
    <t>https://drive.google.com/file/d/1BfwTDjHZQVyCB-nbd5w9zl-_0D_3GEAY/view?usp=share_link</t>
  </si>
  <si>
    <t>M1-NyO-18a-5</t>
  </si>
  <si>
    <t>Dibujo de un oso de peluche tachado desde izquierda inferior a derecha superior</t>
  </si>
  <si>
    <t>M1_NyO_18a_5a</t>
  </si>
  <si>
    <t>https://drive.google.com/file/d/15D0cK-qBNi-tOkRjiI0yBOKAKAviEtpd/view?usp=share_link</t>
  </si>
  <si>
    <t>Trébol</t>
  </si>
  <si>
    <t>M1-NyO-30a Identificar1</t>
  </si>
  <si>
    <t>Dibujo de un trébol</t>
  </si>
  <si>
    <t>M1_NyO_30a_1</t>
  </si>
  <si>
    <t>https://drive.google.com/file/d/1hvIhcEPwlwyQjSJ7QZl2ivL9miD9UWc3/view?usp=share_link</t>
  </si>
  <si>
    <t>Botones</t>
  </si>
  <si>
    <t>M1-NyO-15a
iDENTIFICAR 2 y evocar 2</t>
  </si>
  <si>
    <t>Crear dos imágenes:
1= Botones rojos
2= Botones verdes</t>
  </si>
  <si>
    <t>M1_NyO_15a_1
M1_NyO_15a_2</t>
  </si>
  <si>
    <t>Solo hay un botón en ambas imágenes</t>
  </si>
  <si>
    <t>https://drive.google.com/drive/folders/1fmiG_0wcg9F5S_MIjNYuXw40kCjh8OHR?usp=share_link</t>
  </si>
  <si>
    <t>Pelota baloncesto</t>
  </si>
  <si>
    <t>M1-NyO-15a
iDENTIFICAR 3 y evocar3</t>
  </si>
  <si>
    <t>M5-EyP-6a-11</t>
  </si>
  <si>
    <t>Dibujar una pelota de baloncesto</t>
  </si>
  <si>
    <t>M1_NyO_15a_3</t>
  </si>
  <si>
    <t>https://drive.google.com/file/d/1Vux6sk_3SwepbJBaGVsHReT60u-bR0RZ/view?usp=share_link</t>
  </si>
  <si>
    <t>Acciones diarias</t>
  </si>
  <si>
    <r>
      <rPr>
        <rFont val="Calibri"/>
        <sz val="12.0"/>
      </rPr>
      <t xml:space="preserve">Dibujar estas imágenes por separado en forma de viñeta o con el mismo tamaño de lienzo: </t>
    </r>
    <r>
      <rPr>
        <rFont val="Calibri"/>
        <color rgb="FF1155CC"/>
        <sz val="12.0"/>
        <u/>
      </rPr>
      <t>https://gyazo.com/55ca39d728240f7f3261978141828d18.</t>
    </r>
    <r>
      <rPr>
        <rFont val="Calibri"/>
        <sz val="12.0"/>
      </rPr>
      <t xml:space="preserve">
Imagen 1 = Un nene levantado al lado de la cama (se puede hacer una ventana para que se vea que está amaneciendo)
Imagen 2 = el nene desayunando (quizá poner la ventana como señal de paso del tiempo)
Imagen 3 =  el nene yendo al cole
Imagen 4 = el nene jugando en un arenero pero que se vea que está en el cole
Imagen 5 = el nene con otros compañeros sentados en una mensa comiendo
Imagen 6 = el nene jugando con legos o leyendo en un salón o habitación de juegos
Imagen 7 = el nene duchándose
Imagen 8 = el nene lavándose los dientes para irse a la cama con el pijama puesto y cara de cansado
Imagen 9 = el nene acostado en la cama y un padre leyéndole un cuento
Imagen 10 = el nene durmiendo</t>
    </r>
  </si>
  <si>
    <t>M1_MyM_11a_1
M1_MyM_11a_2
M1_MyM_11a_3
M1_MyM_11a_4
M1_MyM_11a_5
M1_MyM_11a_6
M1_MyM_11a_7
M1_MyM_11a_8
M1_MyM_11a_9
M1_MyM_11a_10</t>
  </si>
  <si>
    <t>He quitado detalles y agrandado las ventanas y personaje para que se entiendan mejor las viñetas.
–––––––––
Las imágenes son demasiado grandes/tienen demasiado detalle. Deberían ser un poco más icónicas, para poder distinguir perfectamente el contenido a un tamaño de 180 px de ancho</t>
  </si>
  <si>
    <t>https://drive.google.com/drive/folders/1QVXLetE7VMwXk0wmGwMoZNoeaikIaENT?usp=share_link</t>
  </si>
  <si>
    <t>Dibujar estas imágenes por separado en forma de viñeta. Lo gracioso de estas imágenes es que la luminosidad u oscuridad de las imágenes va a dictaminar la hora en la que ocurren las acciones.
Imagen 1 = Una niña lavándose los dientes  (por el día)
Imagen 2 = Una niña columpiándose en un parque (por el día)
Imagen 3 = Una niña jugando con la pelota en un parque (por la tarde)
Imagen 4 = Una niña pintando un dibujo (por la tarde)
Imagen 5 = Una niña cenando con el pijama (por la noche)
Imagen 6 = Una niña acostada  (por la noche)</t>
  </si>
  <si>
    <t>M1_MyM_11a_11
M1_MyM_11a_12
M1_MyM_11a_13
M1_MyM_11a_14
M1_MyM_11a_15
M1_MyM_11a_16</t>
  </si>
  <si>
    <t>https://drive.google.com/drive/folders/1lmJDinv_pvvMyrTi36X-pvpFSbvLE-bV?usp=share_link</t>
  </si>
  <si>
    <t>Calendario</t>
  </si>
  <si>
    <t>M1-MyM-12a Identificar 1</t>
  </si>
  <si>
    <r>
      <rPr>
        <rFont val="Calibri"/>
        <sz val="12.0"/>
      </rPr>
      <t>Utiliza el mismo modelo de 3º para crear la imagen del calendario de este mes</t>
    </r>
    <r>
      <rPr>
        <rFont val="Calibri"/>
        <color rgb="FF000000"/>
        <sz val="12.0"/>
      </rPr>
      <t xml:space="preserve">
</t>
    </r>
    <r>
      <rPr>
        <rFont val="Calibri"/>
        <color rgb="FF1155CC"/>
        <sz val="12.0"/>
        <u/>
      </rPr>
      <t>https://gyazo.com/205f92edfd74f786115afcb9bf9c8cab</t>
    </r>
    <r>
      <rPr>
        <rFont val="Calibri"/>
        <sz val="12.0"/>
      </rPr>
      <t xml:space="preserve"> </t>
    </r>
  </si>
  <si>
    <t>M1_MyM_12a_1</t>
  </si>
  <si>
    <t>https://drive.google.com/file/d/1Ycn0JaFxdcNYNzvx6Ugxb6tuaVZxmEZt/view?usp=share_link</t>
  </si>
  <si>
    <t>M1-MyM-12a-1</t>
  </si>
  <si>
    <t>Lo mismo pero traducido al portugués</t>
  </si>
  <si>
    <t>M1_MyM_12a_1a</t>
  </si>
  <si>
    <t>https://drive.google.com/file/d/1HyDDrlvoVLf5qR0EPcWJKrXt4JORrhUE/view?usp=share_link</t>
  </si>
  <si>
    <t>M1-MyM-12a Identificar 2</t>
  </si>
  <si>
    <r>
      <rPr>
        <rFont val="Calibri"/>
        <sz val="12.0"/>
      </rPr>
      <t>Utiliza el mismo modelo de 3º para crear la imagen del calendario de este mes</t>
    </r>
    <r>
      <rPr>
        <rFont val="Calibri"/>
        <color rgb="FF000000"/>
        <sz val="12.0"/>
      </rPr>
      <t xml:space="preserve">
</t>
    </r>
    <r>
      <rPr>
        <rFont val="Calibri"/>
        <color rgb="FF1155CC"/>
        <sz val="12.0"/>
        <u/>
      </rPr>
      <t>https://gyazo.com/fbe41493b0a076329ff79bc5a9bdec10</t>
    </r>
  </si>
  <si>
    <t>M1_MyM_12a_2</t>
  </si>
  <si>
    <t>https://drive.google.com/file/d/10IZzkbZ7kDP2YNemayKXiVMUer7DD4i2/view?usp=share_link</t>
  </si>
  <si>
    <t>M1-MyM-12a-2</t>
  </si>
  <si>
    <t>M1_MyM_12a_2a</t>
  </si>
  <si>
    <t>https://drive.google.com/file/d/1L8GA_igdLn-jytoV6lNomUut7eMZ1rCm/view?usp=share_link</t>
  </si>
  <si>
    <t>M1-MyM-12a Identificar 3</t>
  </si>
  <si>
    <r>
      <rPr>
        <rFont val="Calibri"/>
        <sz val="12.0"/>
        <u/>
      </rPr>
      <t xml:space="preserve">Utiliza el mismo modelo de 3º para crear la imagen del calendario de este mes
</t>
    </r>
    <r>
      <rPr>
        <rFont val="Calibri"/>
        <color rgb="FF1155CC"/>
        <sz val="12.0"/>
        <u/>
      </rPr>
      <t>https://drive.google.com/file/d/1SS_5S2r_4qleUkJSDQOf6w2hAwkoa8Y5/view?usp=sharing</t>
    </r>
  </si>
  <si>
    <t>M1_MyM_12a_3</t>
  </si>
  <si>
    <t>https://drive.google.com/file/d/1lFhQ1iDeYQMz0svd4xKHxyw_jaSOCJkL/view?usp=share_link</t>
  </si>
  <si>
    <t>M1-MyM-12a-3</t>
  </si>
  <si>
    <t>M1_MyM_12a_3a</t>
  </si>
  <si>
    <t>https://drive.google.com/file/d/1xO7tVZ0o98oZwLXFYIXrqrmeFm2DwtAR/view?usp=share_link</t>
  </si>
  <si>
    <t>Gato
Pato</t>
  </si>
  <si>
    <t>M1-EyP-3a
Identificar 1</t>
  </si>
  <si>
    <t>M5-EyP-6a-10 (gato)</t>
  </si>
  <si>
    <t>Gato
Pato
Perro</t>
  </si>
  <si>
    <t>M1_EyP_3a_1
M1_EyP_3a_2
M1_EyP_3a_10</t>
  </si>
  <si>
    <t>https://drive.google.com/drive/folders/14LAwVLzb65U3lpLwBDwwoYeIKFfxxA-Z?usp=share_link</t>
  </si>
  <si>
    <t>Autobús</t>
  </si>
  <si>
    <t>M1-EyP-3a
Identificar 2</t>
  </si>
  <si>
    <t>M1-NyO-49a-1</t>
  </si>
  <si>
    <t>Autobús mirando a la derecha</t>
  </si>
  <si>
    <t>M1_EyP_3a_3</t>
  </si>
  <si>
    <t>https://drive.google.com/file/d/18SHApez6cAMzNAeCVj3mV4uPy4TFXJyV/view?usp=share_link</t>
  </si>
  <si>
    <t>Cámara
Libro
Nota musical</t>
  </si>
  <si>
    <t>M1-EyP-3a
Evocar 2</t>
  </si>
  <si>
    <t>M5-EyP-6a-7
M5-EyP-6a-8
M5-EyP-6a-6</t>
  </si>
  <si>
    <t>M1_EyP_3a_4
M1_EyP_3a_5
M1_EyP_3a_6</t>
  </si>
  <si>
    <t>https://drive.google.com/drive/folders/1Hg7q5ZEUjFBZtsHbu6jfvY1gCOZJ5CBF?usp=share_link</t>
  </si>
  <si>
    <t>Rosquillas</t>
  </si>
  <si>
    <t>M1-EyP-3a
Evocar 3</t>
  </si>
  <si>
    <t>Zapato
Camiseta
Gorro</t>
  </si>
  <si>
    <t>M1_EyP_3a_7
M1_EyP_3a_8
M1_EyP_3a_9</t>
  </si>
  <si>
    <t>Reemplazar estas imágenes de rosquillas por un zapato, una camiseta y un gorro.</t>
  </si>
  <si>
    <t>https://drive.google.com/drive/folders/1tTaH_y2L1OBzmKYcGmCXDIoG6UGtN5-i?usp=share_link</t>
  </si>
  <si>
    <t>Patos de ducha</t>
  </si>
  <si>
    <t>M1-NyO-38a
Identificar 1</t>
  </si>
  <si>
    <t>Una imagen con 8 patos de ducha</t>
  </si>
  <si>
    <t>M1_NyO_38a_1</t>
  </si>
  <si>
    <t>https://drive.google.com/file/d/1Kbd0OH-FcK9gdtNrFPZiuL45LNjkW1Rl/view?usp=share_link</t>
  </si>
  <si>
    <t>M1-NyO-38a
Identificar 2</t>
  </si>
  <si>
    <t>M1-NyO-36a
Identificar 2</t>
  </si>
  <si>
    <t>M1-NyO-9a-1</t>
  </si>
  <si>
    <t>Una imagen con 7 coches (podrías cambiar el color)</t>
  </si>
  <si>
    <t>M1_NyO_38a_2</t>
  </si>
  <si>
    <t>https://drive.google.com/file/d/1JlToVsn_9f_s72aRbMtIn2DWc8n845Bh/view?usp=share_link</t>
  </si>
  <si>
    <t>M1-NyO-38a
Identificar 3</t>
  </si>
  <si>
    <t>Una imagen con 10 pelotas de tenis</t>
  </si>
  <si>
    <t>M1_NyO_38a_3</t>
  </si>
  <si>
    <t>https://drive.google.com/file/d/1JTfLkEFZrgu4-rD5ftbdo4C7mBi_SFFu/view?usp=share_link</t>
  </si>
  <si>
    <t>Tulipán</t>
  </si>
  <si>
    <t>Hacer un tulipán del tamaño de los pictogramas, quizá un poco más pequeño. Va a ser la explicación de una resta.</t>
  </si>
  <si>
    <t>M1_NyO_18b_1</t>
  </si>
  <si>
    <t>El tulipán puede ser de otro color para que no se solape con el rojo de la línea?</t>
  </si>
  <si>
    <t>https://drive.google.com/file/d/1kOdIa0E9rWgm8hh5VbJ78DZ9jBduSrTe/view?usp=share_link</t>
  </si>
  <si>
    <t>Tulipán tachado</t>
  </si>
  <si>
    <t>M1-NyO-18b-1</t>
  </si>
  <si>
    <t>El mismo tulipán pero tachado con una línea diagonal de izquierda inferior a derecha superior</t>
  </si>
  <si>
    <t>M1_NyO_18b_2</t>
  </si>
  <si>
    <t>https://drive.google.com/file/d/16j40IPZfXd2oSt9qFiVzE5NTY7pKIxSc/view?usp=share_link</t>
  </si>
  <si>
    <t>Pato de ducha</t>
  </si>
  <si>
    <t>M1-NyO-36a
Identificar 1</t>
  </si>
  <si>
    <t>M1-NyO-38a-1</t>
  </si>
  <si>
    <t>Un pato de ducha</t>
  </si>
  <si>
    <t>M1_NyO_38a_1a</t>
  </si>
  <si>
    <t>https://drive.google.com/file/d/1ZmSji6irnVP5bEU9D-GNjaJBWcG-A7Y7/view?usp=share_link</t>
  </si>
  <si>
    <t>Hoja</t>
  </si>
  <si>
    <t>M1-NyO-37a
Identificar 1</t>
  </si>
  <si>
    <t>M1-G-3a-1</t>
  </si>
  <si>
    <t>Hoja de una flor</t>
  </si>
  <si>
    <t>M1_NyO_37a_1</t>
  </si>
  <si>
    <t>https://drive.google.com/file/d/1aSVYaznR1HssIySyhdoCRESW8HosmHCD/view?usp=share_link</t>
  </si>
  <si>
    <t>Pez
Caballito de mar</t>
  </si>
  <si>
    <t>M1-NyO-37a
Identificar 3</t>
  </si>
  <si>
    <t>M1_NyO_37a_2
M1_NyO_37a_3</t>
  </si>
  <si>
    <t>https://drive.google.com/drive/folders/1eq2qtYFRwdGqtK-GO-UI9dgF1-QdGRHu?usp=share_link</t>
  </si>
  <si>
    <t>Mariposa</t>
  </si>
  <si>
    <t>M1-NyO-37a
Identificar 5</t>
  </si>
  <si>
    <t>Mariposa: M1-NyO-29a-4
Mariquita: M3-G-5a-34</t>
  </si>
  <si>
    <t>Mariposa
Mariquita</t>
  </si>
  <si>
    <t>M1_NyO_37a_4
M1_NyO_37a_5</t>
  </si>
  <si>
    <t>https://drive.google.com/drive/folders/1EIAhRXDQahi8JThiV5CLxOLmdjspr9GZ?usp=share_link</t>
  </si>
  <si>
    <t>Sombrilla</t>
  </si>
  <si>
    <t>M1-NyO-37a
Evocar 2</t>
  </si>
  <si>
    <t>Sombrilla (reutilizar la de M1-G-6a-3)</t>
  </si>
  <si>
    <t>M1_NyO_37a_8</t>
  </si>
  <si>
    <t>https://drive.google.com/file/d/11XKjFf16fi5F4-8OoSc1dWy96EtJcbcN/view?usp=share_link</t>
  </si>
  <si>
    <t>Avión</t>
  </si>
  <si>
    <t>M1-NyO-37a
Evocar 3</t>
  </si>
  <si>
    <t>M3-G-5c-9</t>
  </si>
  <si>
    <t>M1_NyO_37a_9</t>
  </si>
  <si>
    <t>https://drive.google.com/file/d/1DYuk6KDoO-yuko_8Tgl1X_PmPt44L30v/view?usp=share_link</t>
  </si>
  <si>
    <t>Billete</t>
  </si>
  <si>
    <t>M1-MyM-7a
IDENTIFICAR 1</t>
  </si>
  <si>
    <t>M4-MyM-5a-7
M4-MyM-5a-8
M4-MyM-5a-9</t>
  </si>
  <si>
    <t>M1_MyM_7a_1
M1_MyM_7a_2
M1_MyM_7a_3</t>
  </si>
  <si>
    <t>https://drive.google.com/drive/folders/1Ma7CMuAPiXVSZ6iqOHJ1GOD9ptTutNJ0?usp=share_link</t>
  </si>
  <si>
    <t>M1-MyM-7a
IDENTIFICAR 3</t>
  </si>
  <si>
    <t>M4-MyM-5a-1
M4-MyM-5a-2
M4-MyM-5a-3
M4-MyM-5a-4
M4-MyM-5a-5
M4-MyM-5a-6</t>
  </si>
  <si>
    <t>M1_MyM_7a_5
M1_MyM_7a_6
M1_MyM_7a_7</t>
  </si>
  <si>
    <t>https://drive.google.com/drive/folders/1rkffDOdiB8kPZfeDd6_RtsMK98Svpt2j?usp=share_link</t>
  </si>
  <si>
    <t>Moneda</t>
  </si>
  <si>
    <t>M1-MyM-14a
IDENTIFICAR</t>
  </si>
  <si>
    <t>Recuperar de 4º</t>
  </si>
  <si>
    <t>Imagen 1 = Moneda de 0.01 €
Imagen 2 = Moneda de 0.05 €</t>
  </si>
  <si>
    <t>M1_MyM_14a_1
M1_MyM_14a_2</t>
  </si>
  <si>
    <t>https://drive.google.com/drive/folders/1y9xJDWzDL2nG_iUoWeTgPzVO5lIEl1vL?usp=share_link</t>
  </si>
  <si>
    <t>Imagen 1 = Moneda de 0.01 reales
Imagen 2 = Moneda de 0.05 reales</t>
  </si>
  <si>
    <t>M1_MyM_14a_3
M1_MyM_14a_4</t>
  </si>
  <si>
    <t>https://drive.google.com/drive/folders/15iQxnRAPplUV4Jl5rIUmh2FcMGzd6Sh2?usp=share_link</t>
  </si>
  <si>
    <t>M1-MyM-7a
EVOCAR 1</t>
  </si>
  <si>
    <t>M4-MyM-5a-9</t>
  </si>
  <si>
    <t>Imagen = "Billete de 20 €"</t>
  </si>
  <si>
    <t>M1_MyM_7a_2</t>
  </si>
  <si>
    <t>https://drive.google.com/file/d/1qjRvJi26THnJOqca4-htT39MwKaUpDJJ/view?usp=share_link</t>
  </si>
  <si>
    <t>M1-MyM-7a
EVOCAR 2</t>
  </si>
  <si>
    <t>M4-MyM-5a-20</t>
  </si>
  <si>
    <t xml:space="preserve">Imagen = "Moneda de 2 €" </t>
  </si>
  <si>
    <t>M1_MyM_7a_8</t>
  </si>
  <si>
    <t>https://drive.google.com/file/d/1WCT6dpVOjfTB1UME284wm8xVmB9qLVRv/view?usp=share_link</t>
  </si>
  <si>
    <t>M1-MyM-7a
EVOCAR 3</t>
  </si>
  <si>
    <t>M4-MyM-5a-2</t>
  </si>
  <si>
    <t xml:space="preserve">Imagen = "Moneda de 0.02 €" </t>
  </si>
  <si>
    <t>M1_MyM_7a_9</t>
  </si>
  <si>
    <t>https://drive.google.com/file/d/1KAzHIA9PNHhcCT5UcJEPwepvlFA0UniK/view?usp=share_link</t>
  </si>
  <si>
    <t>Monedas y billetes</t>
  </si>
  <si>
    <t>M1-MyM-7a
TE</t>
  </si>
  <si>
    <r>
      <rPr>
        <rFont val="Calibri"/>
        <sz val="12.0"/>
      </rPr>
      <t xml:space="preserve">Imagen con todas las monedas y billetes hasta los 20€ reunidas </t>
    </r>
    <r>
      <rPr>
        <rFont val="Calibri"/>
        <color rgb="FF1155CC"/>
        <sz val="12.0"/>
        <u/>
      </rPr>
      <t>https://gyazo.com/452429ae48ed9eb42d3acc6bde8b5907</t>
    </r>
  </si>
  <si>
    <t>M1_MyM_7a_10</t>
  </si>
  <si>
    <t>https://drive.google.com/file/d/1hGzslvGDiwhs0mOSm28DZJ5s3gbLi9XF/view?usp=share_link</t>
  </si>
  <si>
    <t>Seguro que ya se ha hecho en otro libro</t>
  </si>
  <si>
    <t>Moneda de 1 €</t>
  </si>
  <si>
    <t>M1_MyM_13a_1</t>
  </si>
  <si>
    <t>https://drive.google.com/file/d/1PlZACtVRUbdb_xTeNcxxQ2o27r30_Mhk/view?usp=share_link</t>
  </si>
  <si>
    <t>M3-MyM-16a-10
M3-MyM-16a-11
M3-MyM-16a-12
M3-MyM-16a-13
M3-MyM-16a-14
M3-MyM-16a-15
M3-MyM-16a-16
M3-MyM-16a-17
M3-MyM-16a-10a</t>
  </si>
  <si>
    <t>Imagen 1 = Moneda de 25 cent
Imagen 2 = Moneda de 50 cent
Imagen 3 = Moneda de 10 cent
Imagen 4 = Billete 20 reales
Imagen 5 = Billete 2 reales
Imagen 6 = Moneda de 5 cent
Imagen 7 = Moneda de 1 real</t>
  </si>
  <si>
    <t>M1_MyM_7a_11
M1_MyM_7a_12
M1_MyM_7a_13
M1_MyM_7a_14
M1_MyM_7a_15
M1_MyM_7a_16
M1_MyM_7a_17</t>
  </si>
  <si>
    <t>https://drive.google.com/drive/folders/1-uaSyEbLlYy_BdvRuu0inNlmVDc47FIL?usp=share_link</t>
  </si>
  <si>
    <t>M3-MyM-16a-10
M3-MyM-16a-11
M3-MyM-16a-12
M3-MyM-16a-13
M3-MyM-16a-14
M3-MyM-16a-15
M3-MyM-16a-16
M3-MyM-16a-17
M3-MyM-16a-10a</t>
  </si>
  <si>
    <t>Imagen 1 = Billete de 5 reales
Imagen 2 = Billete de 10 reales</t>
  </si>
  <si>
    <t xml:space="preserve">
M1_MyM_7a_18
M1_MyM_7a_19</t>
  </si>
  <si>
    <t>https://drive.google.com/drive/folders/1KJfyMgKUq6BHx2tfaScgB2vLnRWQXgcR?usp=share_link</t>
  </si>
  <si>
    <t>M1-MyM-7a-11
M1-MyM-7a-12
M1-MyM-7a-13
M1-MyM-7a-14
M1-MyM-7a-15
M1-MyM-7a-16
M1-MyM-7a-17</t>
  </si>
  <si>
    <t>Imagen con todas las monedas y billetes dibujadas de los reales, igual que en M1-MyM-7a-10 con los euros</t>
  </si>
  <si>
    <t>M1_MyM_7a_20</t>
  </si>
  <si>
    <t>Añade porfa el billete de 20</t>
  </si>
  <si>
    <t>https://drive.google.com/file/d/13OkmsT1ZtTN75VUaZ4pBedMgo6r6RAab/view?usp=share_link</t>
  </si>
  <si>
    <t>M2-MyM-5a-23
M2-MyM-5a-24
M2-MyM-5a-25
M2-MyM-5a-26
M2-MyM-5a-27
M2-MyM-5a-28
M2-MyM-5a-29
M2-MyM-5a-30
M2-MyM-5a-31
M2-MyM-5a-32
M2-MyM-5a-33
M2-MyM-5a-34</t>
  </si>
  <si>
    <r>
      <rPr>
        <rFont val="Calibri"/>
        <sz val="12.0"/>
      </rPr>
      <t xml:space="preserve">Reutilizar de 2º
</t>
    </r>
    <r>
      <rPr>
        <rFont val="Calibri"/>
        <color rgb="FF1155CC"/>
        <sz val="12.0"/>
        <u/>
      </rPr>
      <t>https://drive.google.com/drive/folders/1OCMWSj6oJpqtHZ-jpteoC3O7YLauDlAV?usp=share_link</t>
    </r>
  </si>
  <si>
    <t>M1_MyM_7a_34
M1_MyM_7a_22
M1_MyM_7a_23
M1_MyM_7a_24
M1_MyM_7a_25
M1_MyM_7a_26
M1_MyM_7a_27
M1_MyM_7a_28
M1_MyM_7a_29
M1_MyM_7a_30
M1_MyM_7a_31
M1_MyM_7a_32</t>
  </si>
  <si>
    <t>https://drive.google.com/drive/folders/1JyV2I0K4SWdtr1ssXKJdwc2roYcy-F9E?usp=share_link</t>
  </si>
  <si>
    <t>M2-MyM-5a-35</t>
  </si>
  <si>
    <r>
      <rPr>
        <rFont val="Calibri"/>
        <sz val="12.0"/>
      </rPr>
      <t xml:space="preserve">Reutilizar de 2º
</t>
    </r>
    <r>
      <rPr>
        <rFont val="Calibri"/>
        <color rgb="FF1155CC"/>
        <sz val="12.0"/>
        <u/>
      </rPr>
      <t>https://drive.google.com/file/d/1BtYiFvIGfriLZ0tgiB_zrNLxU1AO-Ij4/view?usp=share_link</t>
    </r>
  </si>
  <si>
    <t>M1_MyM_7a_33</t>
  </si>
  <si>
    <t>Porfa, solo hasta el billete de 20. Gracias</t>
  </si>
  <si>
    <t>https://drive.google.com/file/d/1ekRnnuugMJRxBvZHCOetg3MEPC15OSM3/view?usp=share_link</t>
  </si>
  <si>
    <t>Insectos</t>
  </si>
  <si>
    <t>M1-EyP-1a
IDENTIFICAR 1</t>
  </si>
  <si>
    <t>Abeja: M1-NyO-4a-2</t>
  </si>
  <si>
    <t>Una imagen de 4 hormigas, 2 abejas, 3 caracoles
Una imagen de la hormiga
Una imagen del caracol</t>
  </si>
  <si>
    <t>M1_EyP_1a_1
M1_EyP_1a_2
M1_EyP_1a_3</t>
  </si>
  <si>
    <t>https://drive.google.com/drive/folders/1YdNRp7JIeA02wvXHI9vUErJKvkPxBRzs?usp=share_link</t>
  </si>
  <si>
    <t>Vehículos</t>
  </si>
  <si>
    <t>M1-EyP-1a
identificar 2</t>
  </si>
  <si>
    <t>Coche:  M1-NyO-9a-1
Bici: M1-NyO-2a-2</t>
  </si>
  <si>
    <t>Una imagen de 5 autobuses, 4 coches y 4 bicicletas
Una imagen del autobús mirando a la izquierda (reutilizar M1-EyP-3a-3)</t>
  </si>
  <si>
    <t>M1_EyP_1a_4
M1_EyP_1a_5
M1_EyP_1a_5b</t>
  </si>
  <si>
    <r>
      <rPr>
        <rFont val="Calibri"/>
        <sz val="12.0"/>
      </rPr>
      <t>Cuando puedas una imagen aparte del coche azul, la individual la tenemos en rojo.</t>
    </r>
    <r>
      <rPr>
        <rFont val="Calibri"/>
        <color rgb="FF000000"/>
        <sz val="12.0"/>
      </rPr>
      <t xml:space="preserve">
</t>
    </r>
    <r>
      <rPr>
        <rFont val="Calibri"/>
        <color rgb="FF1155CC"/>
        <sz val="12.0"/>
        <u/>
      </rPr>
      <t>https://gyazo.com/b44479713963aba7d9800e412e142299</t>
    </r>
    <r>
      <rPr>
        <rFont val="Calibri"/>
        <sz val="12.0"/>
      </rPr>
      <t xml:space="preserve"> </t>
    </r>
  </si>
  <si>
    <t>https://drive.google.com/drive/folders/19SB4hwd3gROYoMkSBDmBebwCdDlClvGN?usp=share_link</t>
  </si>
  <si>
    <t>Frutas</t>
  </si>
  <si>
    <t>M1-EyP-1a
identificar 3</t>
  </si>
  <si>
    <t>Una imagen de 3 cerezas, 4 piñas y 2 uvas 
Una imagen de la cereza 
Una imagen de la piña 
Una imagen de la uva</t>
  </si>
  <si>
    <t>M1_EyP_1a_6
M1_EyP_1a_7
M1_EyP_1a_8
M1_EyP_1a_9</t>
  </si>
  <si>
    <t>Le puedes hacer un rabillo a la uva? Da la sensación más de un arándano ;)</t>
  </si>
  <si>
    <t>https://drive.google.com/drive/folders/1KdD08SERpy16TBbIDpk77kTlxYXqps7A?usp=share_link</t>
  </si>
  <si>
    <t>Helados</t>
  </si>
  <si>
    <t xml:space="preserve">M1-EyP-1a
evocar 1
</t>
  </si>
  <si>
    <t>Una imagen con 5 helados de chocolate, 3 helados de nata y 2 helados de naranja
Una imagen de helado de chocolate
Una de helado de nata
Una de helado de naranja</t>
  </si>
  <si>
    <t>M1_EyP_1a_10
M1_EyP_1a_11
M1_EyP_1a_12
M1_EyP_1a_13</t>
  </si>
  <si>
    <t>En M1-EyP-1a-10 falta un helado de nata, son 3</t>
  </si>
  <si>
    <t>https://drive.google.com/drive/folders/1nAG6kgC0pqIKMqG1IA7FjJ34lShua9Jc?usp=share_link</t>
  </si>
  <si>
    <t>Animales</t>
  </si>
  <si>
    <t>M1-EyP-1a
evocar 2</t>
  </si>
  <si>
    <t>Elefante: M1-NyO-4a-1</t>
  </si>
  <si>
    <t>Una imagen con 2 jirafas, 5 elefantes, 4 leones
Una imagen de jirafa
Una imagen de león</t>
  </si>
  <si>
    <t>M1_EyP_1a_14
M1_EyP_1a_15
M1_EyP_1a_16</t>
  </si>
  <si>
    <t>Haz esto cuando hayas acabado las imágenes. La imagen M1-EyP-1a-14 puedes hacerla horizontal? Poniéndola vertical ocupa mucho espacio de la pantalla.</t>
  </si>
  <si>
    <t>https://drive.google.com/drive/folders/1l1vnSPphH5ZKaX_dMJA0HCtcJSLxuDaa?usp=share_link</t>
  </si>
  <si>
    <t>Juguetes</t>
  </si>
  <si>
    <t>M1-EyP-1a
evocar 3</t>
  </si>
  <si>
    <t>Muñeca: M1-G-6a-1
Pelota: M1-NyO-1a-1
Coche: M1-G-6a-4</t>
  </si>
  <si>
    <t>Una imagen con 3 muñecas, 4 pelotas y 2 coches de juguete
Una imagen de muñeca
Una imagen de coche de juguete</t>
  </si>
  <si>
    <t>M1_EyP_1a_17
M1_EyP_1a_18
M1_EyP_1a_19</t>
  </si>
  <si>
    <t>https://drive.google.com/drive/folders/15LtlUNl0yo6yKyI2L5zdebQ1zMFiS-yC?usp=share_link</t>
  </si>
  <si>
    <t>Rosa</t>
  </si>
  <si>
    <t>M1-EyP-1b
IDENTIFICAR 1</t>
  </si>
  <si>
    <t>Una imagen de una rosa</t>
  </si>
  <si>
    <t>M1_EyP_1b_1</t>
  </si>
  <si>
    <t>https://drive.google.com/file/d/1eAFZZgTSU28INrTDE7tbSM971eCZgOLr/view?usp=share_link</t>
  </si>
  <si>
    <t>Hámster</t>
  </si>
  <si>
    <t>M1-EyP-1b
IDENTIFICAR 2</t>
  </si>
  <si>
    <t>Una imagen de un hamster</t>
  </si>
  <si>
    <t>M1_EyP_1b_2</t>
  </si>
  <si>
    <t>https://drive.google.com/file/d/114y04MYKCwOtPkC79f4IMAvFZrcSryXH/view?usp=share_link</t>
  </si>
  <si>
    <t>Pelota de fútbol</t>
  </si>
  <si>
    <t>M1-EyP-1b
IDENTIFICAR 3</t>
  </si>
  <si>
    <t>M3-EyP-3a-2</t>
  </si>
  <si>
    <t>Una imagen de una pelota de fútbol</t>
  </si>
  <si>
    <t>M1_EyP_1b_3</t>
  </si>
  <si>
    <t>https://drive.google.com/file/d/1rp3UCh0v_2FNI8ggzkeHeYZn-IprVBlI/view?usp=share_link</t>
  </si>
  <si>
    <t>Bermudas
Pantalón corto
Pantalón largo</t>
  </si>
  <si>
    <t>M1-MyM-2a
Identificar 1</t>
  </si>
  <si>
    <t>Una imagen de cada, se tiene que apreciar la diferencia en la largura y cada uno de un color distinto:
Bermudas
Pantalón corto
Pantalón largo (utilizar uno de M4-NyO-38a-1)</t>
  </si>
  <si>
    <t>M1_MyM_2a_1
M1_MyM_2a_2
M1_MyM_2a_3</t>
  </si>
  <si>
    <t>https://drive.google.com/drive/folders/1F34ChVGs0wG0DfA4qjdyQV6tkCmCyEk4?usp=share_link</t>
  </si>
  <si>
    <t>Leotardos
Calcetín corto
Calcetín largo</t>
  </si>
  <si>
    <t>M1-MyM-2a
Identificar 2</t>
  </si>
  <si>
    <t>Una imagen de cada, se tiene que apreciar la diferencia en la largura y que tengan distintos estapados / colores:
Leotardos
Calcetín corto (reutilizar de M1-NyO-18a-2)
Calcetín largo (reutilizar de M3-G-5b-27)</t>
  </si>
  <si>
    <t>M1_MyM_2a_4
M1_MyM_2a_5
M1_MyM_2a_6</t>
  </si>
  <si>
    <t>https://drive.google.com/drive/folders/1do0MsS273MM1AgC-TTuo2BvWraq0uJOK?usp=share_link</t>
  </si>
  <si>
    <t>Regla
Sacapuntas
Lápiz</t>
  </si>
  <si>
    <t>M1-MyM-2a
Identificar 3</t>
  </si>
  <si>
    <t>Una imagen de cada, se tiene que apreciar la diferencia en la largura, así que mejor todos en horizontal:
Regla
Sacapuntas
Lápiz (recuperar de M1-NyO-3a-3, pero en horizontal)</t>
  </si>
  <si>
    <t>M1_MyM_2a_7
M1_MyM_2a_8
M1_MyM_2a_9</t>
  </si>
  <si>
    <t>https://drive.google.com/drive/folders/1b2KPdyk9oRsDToDNhWsloyeAZmB8lySF?usp=share_link</t>
  </si>
  <si>
    <t>Vestido</t>
  </si>
  <si>
    <t>M1-MyM-2a
Evocar 1</t>
  </si>
  <si>
    <t>Dos imágenes: un vestido azul y otro rojo.</t>
  </si>
  <si>
    <t>M1_MyM_2a_10
M1_MyM_2a_11</t>
  </si>
  <si>
    <t>No te dijeron en la descripción que el azul tiene que ser más corto que el rojo.</t>
  </si>
  <si>
    <t>https://drive.google.com/drive/folders/1SSZDh3x2umXD7p3LT0Ni_EnfycXTD5fc?usp=share_link</t>
  </si>
  <si>
    <t xml:space="preserve">Niño con pantalones largos
Niña con cabello corto
</t>
  </si>
  <si>
    <t>M1-MyM-2a
Evocar 2</t>
  </si>
  <si>
    <t>Imagen 1: Niño con pantalones largos
Imagen 2: Niña con cabello corto</t>
  </si>
  <si>
    <t>M1_MyM_2a_12
M1_MyM_2a_13</t>
  </si>
  <si>
    <t>https://drive.google.com/drive/folders/1HyUY3zzEKpItuSQznut0quw1wCjihcCx?usp=share_link</t>
  </si>
  <si>
    <t>Bobina con hilo</t>
  </si>
  <si>
    <t>M1-MyM-2a
Evocar 3</t>
  </si>
  <si>
    <r>
      <rPr>
        <rFont val="Calibri"/>
        <color rgb="FF000000"/>
        <sz val="12.0"/>
      </rPr>
      <t xml:space="preserve">Imagen 1: Bobina con hilo amarillo corto
Imagen 2: Bobina con hilo rojo largo
</t>
    </r>
    <r>
      <rPr>
        <rFont val="Calibri"/>
        <color rgb="FF1155CC"/>
        <sz val="12.0"/>
        <u/>
      </rPr>
      <t>https://gyazo.com/af6f2072e5da8c5edad82d33e22a7ab7</t>
    </r>
  </si>
  <si>
    <t>M1_MyM_2a_14
M1_MyM_2a_15</t>
  </si>
  <si>
    <r>
      <rPr>
        <rFont val="Calibri"/>
        <sz val="12.0"/>
      </rPr>
      <t>Que enlace a la imagen M1-MyM-2a-14 que está corregida.
-------
Sigue saliendo la zona blanca</t>
    </r>
    <r>
      <rPr>
        <rFont val="Calibri"/>
        <color rgb="FF000000"/>
        <sz val="12.0"/>
      </rPr>
      <t xml:space="preserve">: </t>
    </r>
    <r>
      <rPr>
        <rFont val="Calibri"/>
        <color rgb="FF1155CC"/>
        <sz val="12.0"/>
        <u/>
      </rPr>
      <t xml:space="preserve">https://gyazo.com/b52430eeb84faa3040f6179e5e36712f
</t>
    </r>
    <r>
      <rPr>
        <rFont val="Calibri"/>
        <sz val="12.0"/>
      </rPr>
      <t>En el ovillo amarillo hay una zona blanca rara</t>
    </r>
  </si>
  <si>
    <t>https://drive.google.com/drive/folders/1CDkuMhulHZ4j4v2u5NAD-We3DNogjBNu?usp=share_link</t>
  </si>
  <si>
    <t>Ratón ordenador
Teclado
Ordenador portátil</t>
  </si>
  <si>
    <t>M1-MyM-2b
Identificar 1</t>
  </si>
  <si>
    <t>Imagen 1: ratón ordenador
Imagen 2: teclado
Imagen 3: ordenador portátil</t>
  </si>
  <si>
    <t>M1_MyM_2_1
M1_MyM_2_2
M1_MyM_2_3</t>
  </si>
  <si>
    <t>https://drive.google.com/drive/folders/1keNAXP2Rghh1XGddn5bTHGel6QUfbTct?usp=share_link</t>
  </si>
  <si>
    <t>Barril
Vaso</t>
  </si>
  <si>
    <t>M1-MyM-2b
Identificar 2</t>
  </si>
  <si>
    <t>Imagen 1= "Barril"
Imagen 2= "Vaso" (usar el vaso de M1-G-6a-2)</t>
  </si>
  <si>
    <t>M1_MyM_2_4
M1_MyM_2_5</t>
  </si>
  <si>
    <t>https://drive.google.com/drive/folders/1NdAlivDceGlU-VsI3XD7R8LwkdkiIqJr?usp=share_link</t>
  </si>
  <si>
    <t>Dado
Móvil</t>
  </si>
  <si>
    <t>M1-MyM-2b
Evocar 1</t>
  </si>
  <si>
    <t>Dado: M1-NyO-39a-4
Móvil: M3-G-5d-1</t>
  </si>
  <si>
    <t>Imagen 1: Dado
Imagen 2: Móvil</t>
  </si>
  <si>
    <t>M1_MyM_2_6
M1_MyM_2_7</t>
  </si>
  <si>
    <t>https://drive.google.com/drive/folders/1x9lin5P3iTAA5qkX2eU5OzFiPRZASTfZ?usp=share_link</t>
  </si>
  <si>
    <t>Cinta</t>
  </si>
  <si>
    <t>M1-MyM-2c
Identificar 1</t>
  </si>
  <si>
    <t>Imagen 1: Cinta roja
Imagen 2: Cinta verde
Imagen 3: Cinta violeta</t>
  </si>
  <si>
    <t>M1_MyM_2c_1
M1_MyM_2c_2
M1_MyM_2c_3</t>
  </si>
  <si>
    <t>Hacer la cinta roja más ancha que el resto.</t>
  </si>
  <si>
    <t>https://drive.google.com/drive/folders/11WH6BZKHyjuVxO1T4gjlIDmOdFreiN_x?usp=share_link</t>
  </si>
  <si>
    <t>Cuaderno</t>
  </si>
  <si>
    <t>M1-MyM-2c
Identificar 2</t>
  </si>
  <si>
    <r>
      <rPr>
        <rFont val="Calibri"/>
        <sz val="12.0"/>
      </rPr>
      <t>Tres imágenes, dos anchos y uno estrecho.
Imagen 1= "Cuaderno blanco"
Imagen 2= "Cuaderno celeste"
Imagen 3= "Cuaderno rosa</t>
    </r>
    <r>
      <rPr>
        <rFont val="Calibri"/>
        <color rgb="FF000000"/>
        <sz val="12.0"/>
      </rPr>
      <t>"</t>
    </r>
  </si>
  <si>
    <t>M1_MyM_2c_4
M1_MyM_2c_5
M1_MyM_2c_6</t>
  </si>
  <si>
    <t>https://drive.google.com/drive/folders/1cfryDQ-L7xFWrrEVfh-P2w4lqp7fEmUQ?usp=share_link</t>
  </si>
  <si>
    <t>Tronco árbol</t>
  </si>
  <si>
    <t>M1-MyM-2c
Identificar 3</t>
  </si>
  <si>
    <t>Ancho: M1-NyO-2a-3
Estrecho: M1-G-4a-9</t>
  </si>
  <si>
    <t>Dos imágenes, se pueden reutilizar las indicadas marcando un poco más la diferencia, uno más ancho y el otro más estecho:
Imagen 1: Árbol con tronco ancho
Imagen 2: Árbol con tronco estrecho</t>
  </si>
  <si>
    <t>M1_MyM_2c_7
M1_MyM_2c_8</t>
  </si>
  <si>
    <t>https://drive.google.com/drive/folders/1WRgIO0nOHCXsPwKxxKBOMcdVn_OyN2kN?usp=share_link</t>
  </si>
  <si>
    <t>Jarrón</t>
  </si>
  <si>
    <t>M1-MyM-2c
Evocar 1</t>
  </si>
  <si>
    <r>
      <rPr>
        <rFont val="Calibri"/>
        <sz val="12.0"/>
      </rPr>
      <t xml:space="preserve">Imagen 1= "Jarrón azul estrecho"
Imagen 2= "Jarrón naranja ancho"
</t>
    </r>
    <r>
      <rPr>
        <rFont val="Calibri"/>
        <color rgb="FF1155CC"/>
        <sz val="12.0"/>
        <u/>
      </rPr>
      <t>https://gyazo.com/da5f43c5fd28ac2f1261398046af6c9a</t>
    </r>
  </si>
  <si>
    <t>M1_MyM_2c_9
M1_MyM_2c_10</t>
  </si>
  <si>
    <t>https://drive.google.com/drive/folders/1nkS8YeYrs1EXItOK2JQMSTY6vLJ2niqK?usp=share_link</t>
  </si>
  <si>
    <t>Río</t>
  </si>
  <si>
    <t>M1-MyM-2c
Evocar 2</t>
  </si>
  <si>
    <t>Carretera: M1-G-2a-3</t>
  </si>
  <si>
    <r>
      <rPr>
        <rFont val="Calibri"/>
        <sz val="12.0"/>
      </rPr>
      <t>Dos imágenes, uno ancho y otro estrecho:
Imagen 1= "río ancho"
Imagen 2= "carretera estrecha"</t>
    </r>
    <r>
      <rPr>
        <rFont val="Calibri"/>
        <color rgb="FF000000"/>
        <sz val="12.0"/>
      </rPr>
      <t xml:space="preserve">
</t>
    </r>
    <r>
      <rPr>
        <rFont val="Calibri"/>
        <color rgb="FF1155CC"/>
        <sz val="12.0"/>
        <u/>
      </rPr>
      <t>https://gyazo.com/d0b85d2776b262b4d7fc660b5bae3d04
https://gyazo.com/17ce8f6acd2edd6d829556e102c072db</t>
    </r>
  </si>
  <si>
    <t>M1_MyM_2c_11
M1_MyM_2c_12</t>
  </si>
  <si>
    <t>https://drive.google.com/drive/folders/1yq2vPypQxhBbgH-Y9GQB3SdSokJcyaIS?usp=share_link</t>
  </si>
  <si>
    <t>Cama</t>
  </si>
  <si>
    <t>M1-MyM-2c
Evocar 3</t>
  </si>
  <si>
    <t>M1-G-6a-1</t>
  </si>
  <si>
    <t>Dos imágenes, una estrecha y otra ancha:
Imagen 1= "Cama estrecha con edredón rojo"
Imagen 2= "Cama ancha con edredón a cuadros"</t>
  </si>
  <si>
    <t>M1_G_6a_1_13
M1_G_6a_14</t>
  </si>
  <si>
    <t>https://drive.google.com/drive/folders/19MUVXWeqNZInOlniOe04oyDLAgojfYom?usp=share_link</t>
  </si>
  <si>
    <t>Cuerda</t>
  </si>
  <si>
    <t>M1-MyM-4a
Identificar 1</t>
  </si>
  <si>
    <r>
      <rPr>
        <rFont val="Calibri"/>
        <sz val="12.0"/>
      </rPr>
      <t xml:space="preserve">Imagen 1= "Soga verde, larga"
Imagen 2= "Soga roja, corta"
Imagen 3= "Soga azúl, más corta que la anterior"
</t>
    </r>
    <r>
      <rPr>
        <rFont val="Calibri"/>
        <color rgb="FF1155CC"/>
        <sz val="12.0"/>
        <u/>
      </rPr>
      <t>https://gyazo.com/bc83f40da0e211b11c1d411484c2dc3e</t>
    </r>
  </si>
  <si>
    <t>M1_MyM_4a_1
M1_MyM_4a_2
M1_MyM_4a_3</t>
  </si>
  <si>
    <t>https://drive.google.com/drive/folders/18Naue2TecM7DVrJGE4Cjx7eJrVPnv8NO?usp=share_link</t>
  </si>
  <si>
    <t>Fuente</t>
  </si>
  <si>
    <t>M1-MyM-4a
Evocar 1</t>
  </si>
  <si>
    <t>M5-G-2a-56</t>
  </si>
  <si>
    <t>M1_MyM_4_4</t>
  </si>
  <si>
    <t>https://drive.google.com/file/d/1ZgvxhnhiSOnqwdman_Pd2C7j9qzfWilD/view?usp=share_link</t>
  </si>
  <si>
    <t>Cartas
Avión de madera
Puzle</t>
  </si>
  <si>
    <t>M1-MyM-7b
Identificar 1</t>
  </si>
  <si>
    <t>Imagen 1= Juego de cartas de algún dibujo animado / animal
Imagen 2 = Un avión de madera
Imagen 3 = Un puzle</t>
  </si>
  <si>
    <t>M1_MyM_7b_1
M1_MyM_7b_2
M1_MyM_7b_3</t>
  </si>
  <si>
    <t>M1-MyM-7b-1 no me expliqué bien, la idea era hacer la caja del juego, quizá puedas reutilizar lo que tienes, porque ha quedado muy chulo!</t>
  </si>
  <si>
    <t>https://drive.google.com/drive/folders/10gbV_5Bae_k_jZoxqTVVMLrA928AQuX4?usp=share_link</t>
  </si>
  <si>
    <t>Celo
Sobre</t>
  </si>
  <si>
    <t>M1-MyM-7b
Identificar 3</t>
  </si>
  <si>
    <t>Sobre: M5-G-9e-5</t>
  </si>
  <si>
    <t>Imagen 1= Un rollo de celo
Imagen 2 = Un sobre para escribir cartas
Imagen 3: reutilizar de M1-NyO-3a-3</t>
  </si>
  <si>
    <t>M1_MyM_7b_4
M1_MyM_7b_5
M1_MyM_7b_9</t>
  </si>
  <si>
    <t>Habría que añadir la imagen M1-MyM-7b-9 basada en M1-NyO-3a-3, pero con el mismo lienzo que las otras 2.</t>
  </si>
  <si>
    <t>https://drive.google.com/drive/folders/12UZtlj-bIi8JC-rQQw-wVDa6NQ0sxFQ9?usp=share_link</t>
  </si>
  <si>
    <t>Un libro de fantasía
Un libro de aventuras
Un cómic</t>
  </si>
  <si>
    <t>M1-MyM-7b
Identificar 2</t>
  </si>
  <si>
    <t>Hacer algo simple, pero que tenga varias portadas. Ejemplos de lo que pueden ser:
Imagen 1= Un libro de fantasía
Imagen 2= Un libro de aventuras
Imagen 3= Un cómic</t>
  </si>
  <si>
    <t>M1_MyM_7b_6
M1_MyM_7b_7
M1_MyM_7b_8</t>
  </si>
  <si>
    <t>https://drive.google.com/drive/folders/1ZUa_QbioWaw20fpmoSiZjJGnlfM0pTD3?usp=share_link</t>
  </si>
  <si>
    <t>Taza
Cubo</t>
  </si>
  <si>
    <t>M1-MyM-5a
Identificar 1</t>
  </si>
  <si>
    <t>Cubo: M1-G-3a-5</t>
  </si>
  <si>
    <r>
      <rPr>
        <rFont val="Calibri"/>
        <color rgb="FF000000"/>
        <sz val="12.0"/>
        <u/>
      </rPr>
      <t xml:space="preserve">Imagen 1= "taza"
Imagen 2= "cubo"
</t>
    </r>
    <r>
      <rPr>
        <rFont val="Calibri"/>
        <color rgb="FF1155CC"/>
        <sz val="12.0"/>
        <u/>
      </rPr>
      <t>https://gyazo.com/0bba306c75743cb5d7d07c58d3ffcd55</t>
    </r>
  </si>
  <si>
    <t>M1_MyM_5a_1
M1_MyM_5a_2</t>
  </si>
  <si>
    <t>https://drive.google.com/drive/folders/18b1oamRtEKyi873ODsRfAY4XSRFNRwK7?usp=share_link</t>
  </si>
  <si>
    <t>Caja
Mochila</t>
  </si>
  <si>
    <t>M1-MyM-5a
Evocar 1</t>
  </si>
  <si>
    <t>Caja: M1-G-1a-1</t>
  </si>
  <si>
    <t>Imagen 1= "mochila pequeña"
Imagen 2= "caja grande" (reutilizar imagen, pero más grande)</t>
  </si>
  <si>
    <t>M1_MyM_5a_3
M1_MyM_5a_4</t>
  </si>
  <si>
    <t>https://drive.google.com/drive/folders/1Jn-MGN6x6Y-F7H3or_VMN7ZE5yL5sjNl?usp=share_link</t>
  </si>
  <si>
    <t>Limón</t>
  </si>
  <si>
    <t>M1-MyM-6a
Identificar</t>
  </si>
  <si>
    <t>Limón: M1-G-1a-7</t>
  </si>
  <si>
    <t>M1_MyM_6a_1</t>
  </si>
  <si>
    <t>https://drive.google.com/file/d/1PV8Pxv7TyNzP6aDn71-FkTXZ8U2VUfx8/view?usp=share_link</t>
  </si>
  <si>
    <t>Vaca
Gallo</t>
  </si>
  <si>
    <t>M1-MyM-6a
Evocar</t>
  </si>
  <si>
    <t>Vaca y gallo: M1-G-4a-11
Perro: M1-G-4a-3</t>
  </si>
  <si>
    <t>Reutilizar la imagen y separar a los animales en dos imágenes:
Una imagen de una vaca
Una imagen de un gallo</t>
  </si>
  <si>
    <t>M1_MyM_6a_2
M1_MyM_6a_3
M1_MyM_6a_4</t>
  </si>
  <si>
    <t>M1-MyM-6a-4. Crear la imagen del perro, usando M1-G-4a-3, el mismo lienzo que a la imagen de la vaca y la gallina</t>
  </si>
  <si>
    <t>https://drive.google.com/drive/folders/16VdXnIt2yKdON_HG4mcKFx-g07SLc_c5?usp=share_link</t>
  </si>
  <si>
    <t>Un cubo Rubik
Un cubo de madera con A, B, C en cada cara visible
Un paquete de galletitas 
Un edificio</t>
  </si>
  <si>
    <t>M1-G-12a
Identificar 1</t>
  </si>
  <si>
    <r>
      <rPr>
        <rFont val="Calibri"/>
        <sz val="12.0"/>
      </rPr>
      <t>Imagen 1=Un cubo Rubik*
Imagen 2=Un cubo de madera con A, B, C en cada cara visible*
Imagen 3=Un paquete de galletitas (prisma rectangular)
Imagen 4=Un edificio (prisma rectangular)
Imagen 5=cubo estándar
Imagen 6=prisma rectangular</t>
    </r>
    <r>
      <rPr>
        <rFont val="Calibri"/>
        <color rgb="FF000000"/>
        <sz val="12.0"/>
      </rPr>
      <t xml:space="preserve">
</t>
    </r>
    <r>
      <rPr>
        <rFont val="Calibri"/>
        <color rgb="FF1155CC"/>
        <sz val="12.0"/>
        <u/>
      </rPr>
      <t>https://gyazo.com/7cce66c12766a01d1f6ec73e647ff8cf</t>
    </r>
    <r>
      <rPr>
        <rFont val="Calibri"/>
        <sz val="12.0"/>
      </rPr>
      <t xml:space="preserve"> (sin los números)</t>
    </r>
  </si>
  <si>
    <t>M1_G_12a_1
M1_G_12a_2
M1_G_12a_3
M1_G_12a_4
M1_G_12a_5
M1_G_12a_6</t>
  </si>
  <si>
    <t>- El cubo (azul) y el bloque rectangular (rosa) de ejemplo no pueden tener una línea transparente.
- El cubo de madera con letras tiene las letras colocadas de una forma extraña. Si ves que no puedes ponerlas de otra manera, ¿le puedes pedir ayuda a Alberto?</t>
  </si>
  <si>
    <t>https://drive.google.com/drive/folders/1vkgPcLzoOCbOLtwPhP7zyGO1HUBcSpXw?usp=share_link</t>
  </si>
  <si>
    <t>Bloque de construcción</t>
  </si>
  <si>
    <t>M1-G-12a
Evocar 1</t>
  </si>
  <si>
    <t>M1-NyO-39a-2</t>
  </si>
  <si>
    <t>Reutilizar la imagen y extraer un bloque que sea rectangular.</t>
  </si>
  <si>
    <t>M1_G_12a_7</t>
  </si>
  <si>
    <t>https://drive.google.com/file/d/11qP4rnhsnCC7dtfF0qS2P3lNX41pi8fQ/view?usp=share_link</t>
  </si>
  <si>
    <t>Casas</t>
  </si>
  <si>
    <t>M1-G-12a
Evocar 2</t>
  </si>
  <si>
    <t>Imagen 1=Casa en forma de cubo
Imagen 2=Casa en forma de prisma rectangular
Imagen 3=Casa en forma de prisma rectangular distinta a la anterior</t>
  </si>
  <si>
    <t>M1_G_12a_8
M1_G_12a_9
M1_G_12a_10</t>
  </si>
  <si>
    <t>https://drive.google.com/drive/folders/1HRN4oVdTIv4SBvht04bQiTEYoNDecBBM?usp=share_link</t>
  </si>
  <si>
    <t>Cubos y bloques rectangulares</t>
  </si>
  <si>
    <t>Formas con volumen. ¡Sin líneas semi transperentes!
Cubo 1
Cubo 2
Bloque rectangular 1
Bloque rectangular 2
Pirámide
Esfera
Cilindro
Pirámide pentagonal</t>
  </si>
  <si>
    <t>M1_G_12a_11
M1_G_12a_12
M1_G_12a_13
M1_G_12a_14
M1_G_12a_15
M1_G_12a_16
M1_G_12a_17
M1_G_12a_18</t>
  </si>
  <si>
    <t>https://drive.google.com/drive/folders/1FUMk0gtKqBX1GwttdQCMFS45PLk9By2G?usp=share_link</t>
  </si>
  <si>
    <t>Zapatillas
Botas
Sandalias</t>
  </si>
  <si>
    <t>M1-EyP-1b
Evocar 1</t>
  </si>
  <si>
    <t>Imagen 1=zapatillas
Imagen 2=botas
Imagen 3=sandalias</t>
  </si>
  <si>
    <t>M1_EyP_1b_1b
M1_EyP_1b_2b
M1_EyP_1b_3b</t>
  </si>
  <si>
    <t>https://drive.google.com/drive/folders/1Sk547hjEaSOMC9P-9vPwEW8aBWLx9_lD?usp=share_link</t>
  </si>
  <si>
    <t>Zanahoria
Cebolla
Patata</t>
  </si>
  <si>
    <t>M1-EyP-1b
Evocar 2</t>
  </si>
  <si>
    <t>Imagen 1=zanahoria
Imagen 2=cebolla
Imagen 3=patata</t>
  </si>
  <si>
    <t>M1_EyP_1b_4b
M1_EyP_1b_5b
M1_EyP_1b_6b</t>
  </si>
  <si>
    <t>https://drive.google.com/drive/folders/1hN2Hjx5gjz79NtpEBbWISN8k-ZX4BVfr?usp=share_link</t>
  </si>
  <si>
    <t>Silla</t>
  </si>
  <si>
    <t>M1-EyP-1b
Evocar 3</t>
  </si>
  <si>
    <t>M1-G-4a-10</t>
  </si>
  <si>
    <t>Silla (reutilizar, imagen solo con la silla)</t>
  </si>
  <si>
    <t>M1_EyP_1b_7</t>
  </si>
  <si>
    <t>https://drive.google.com/file/d/1vyEczCCfP8FRaYWWHzIX4wFxpF8ci8IO/view?usp=share_link</t>
  </si>
  <si>
    <t>Curva abierta</t>
  </si>
  <si>
    <t>M1-G-9a
Identificar 1</t>
  </si>
  <si>
    <r>
      <rPr>
        <rFont val="Calibri"/>
        <sz val="12.0"/>
      </rPr>
      <t xml:space="preserve">Hacer esta imagen: </t>
    </r>
    <r>
      <rPr>
        <rFont val="Calibri"/>
        <color rgb="FF1155CC"/>
        <sz val="12.0"/>
        <u/>
      </rPr>
      <t>https://drive.google.com/file/d/1-n96HK15RJiJhuynCODm4yc8uqxQmZzi/view?usp=sharing</t>
    </r>
  </si>
  <si>
    <t>M1_G_9a_1</t>
  </si>
  <si>
    <t>https://drive.google.com/file/d/1OuX_y7_xtfUzDoDZJrMAAKXncaKcSUI7/view?usp=share_link</t>
  </si>
  <si>
    <t>Curva cerrada</t>
  </si>
  <si>
    <t>M1-G-9a
Identificar 2</t>
  </si>
  <si>
    <r>
      <rPr>
        <rFont val="Calibri"/>
        <sz val="12.0"/>
      </rPr>
      <t xml:space="preserve">Hacer esta imagen: </t>
    </r>
    <r>
      <rPr>
        <rFont val="Calibri"/>
        <color rgb="FF1155CC"/>
        <sz val="12.0"/>
        <u/>
      </rPr>
      <t>https://drive.google.com/file/d/1SpfoJW64B-MOgjSFxxIi8KOdWlWhCbNy/view?usp=sharing</t>
    </r>
  </si>
  <si>
    <t>M1_G_9a_2</t>
  </si>
  <si>
    <t>Quítale los márgenes superiores e inferiores. Deja el mínimo.</t>
  </si>
  <si>
    <t>https://drive.google.com/file/d/1H5U81kIiq0p_jS3nLJywMqy6AUhRrzak/view?usp=share_link</t>
  </si>
  <si>
    <t>Curvas abiertas y cerradas</t>
  </si>
  <si>
    <r>
      <rPr>
        <rFont val="Calibri"/>
        <sz val="12.0"/>
      </rPr>
      <t xml:space="preserve">Imagen 1
</t>
    </r>
    <r>
      <rPr>
        <rFont val="Calibri"/>
        <color rgb="FF1155CC"/>
        <sz val="12.0"/>
        <u/>
      </rPr>
      <t>https://drive.google.com/file/d/1Yzm3y-VEYgB0C7lkdtUFRrudChqhACsv/view?usp=sharing</t>
    </r>
    <r>
      <rPr>
        <rFont val="Calibri"/>
        <sz val="12.0"/>
      </rPr>
      <t xml:space="preserve"> 
Imagen 2
</t>
    </r>
    <r>
      <rPr>
        <rFont val="Calibri"/>
        <color rgb="FF1155CC"/>
        <sz val="12.0"/>
        <u/>
      </rPr>
      <t>https://drive.google.com/file/d/1AlVbowysxYRFTEtVR8ChHfRx8x1zUcKN/view?usp=sharing</t>
    </r>
    <r>
      <rPr>
        <rFont val="Calibri"/>
        <sz val="12.0"/>
      </rPr>
      <t xml:space="preserve"> 
Imagen 3
</t>
    </r>
    <r>
      <rPr>
        <rFont val="Calibri"/>
        <color rgb="FF1155CC"/>
        <sz val="12.0"/>
        <u/>
      </rPr>
      <t>https://drive.google.com/file/d/1-n96HK15RJiJhuynCODm4yc8uqxQmZzi/view?usp=sharing</t>
    </r>
    <r>
      <rPr>
        <rFont val="Calibri"/>
        <sz val="12.0"/>
      </rPr>
      <t xml:space="preserve"> 
Imagen 4
</t>
    </r>
    <r>
      <rPr>
        <rFont val="Calibri"/>
        <color rgb="FF1155CC"/>
        <sz val="12.0"/>
        <u/>
      </rPr>
      <t>https://drive.google.com/file/d/1uE0GYmAXLrT9kb0mzDHUUnQKEdC39exU/view?usp=sharing</t>
    </r>
    <r>
      <rPr>
        <rFont val="Calibri"/>
        <sz val="12.0"/>
      </rPr>
      <t xml:space="preserve"> 
Imagen 5
</t>
    </r>
    <r>
      <rPr>
        <rFont val="Calibri"/>
        <color rgb="FF1155CC"/>
        <sz val="12.0"/>
        <u/>
      </rPr>
      <t>https://drive.google.com/file/d/1owFKE0QChsbASg-3mu-D9iFzp6jW6hk7/view?usp=sharing</t>
    </r>
    <r>
      <rPr>
        <rFont val="Calibri"/>
        <sz val="12.0"/>
      </rPr>
      <t xml:space="preserve"> 
Imagen 6
</t>
    </r>
    <r>
      <rPr>
        <rFont val="Calibri"/>
        <color rgb="FF1155CC"/>
        <sz val="12.0"/>
        <u/>
      </rPr>
      <t>https://drive.google.com/file/d/1SpfoJW64B-MOgjSFxxIi8KOdWlWhCbNy/view?usp=sharing</t>
    </r>
    <r>
      <rPr>
        <rFont val="Calibri"/>
        <sz val="12.0"/>
      </rPr>
      <t xml:space="preserve"> </t>
    </r>
  </si>
  <si>
    <t>M1_G_9a_3
M1_G_9a_4
M1_G_9a_5
M1_G_9a_6
M1_G_9a_7
M1_G_9a_8</t>
  </si>
  <si>
    <t>https://drive.google.com/drive/folders/181qijByhMusp1ru_jxXWvWNs7gNoUHNv?usp=share_link</t>
  </si>
  <si>
    <t>M1-G-14a
IDENTIFICAR 1</t>
  </si>
  <si>
    <t>TANGRAM GATO
orejas del gato triángulo, cara cuadrado, cuerpo triángulos, cola paralelogramo</t>
  </si>
  <si>
    <t>M1_G_14a_1</t>
  </si>
  <si>
    <t>https://drive.google.com/file/d/16uf4jsIcdyxncb39e3QtiRr4XZMy6Xp_/view?usp=share_link</t>
  </si>
  <si>
    <t>M1-G-14a
IDENTIFICAR 1
TE</t>
  </si>
  <si>
    <t>Hacer una imagen con: cuadrado, rectangulo, triangulo, semicirculo, cuarto de círculo. Debajo de cada figura debe aparecer su nombre.</t>
  </si>
  <si>
    <t>M1_G_14a_2</t>
  </si>
  <si>
    <t>https://drive.google.com/file/d/1eEC_J0MBA_WSFi_ZdVUmq92xO7T9HN1D/view?usp=share_link</t>
  </si>
  <si>
    <t>Traducir los textos: "quadrado, retângulo, triângulo, semicírculo, quarto de círculo"</t>
  </si>
  <si>
    <t>M1_G_14a_2a</t>
  </si>
  <si>
    <t>https://drive.google.com/file/d/1TQS3dAIDmsWAVrnHXlgEXYvXEgexzaJJ/view?usp=share_link</t>
  </si>
  <si>
    <t>Traducir los textos: "square, rectangle, triangle, semicircle, quarter circle"</t>
  </si>
  <si>
    <t>M1_G_14a_2b</t>
  </si>
  <si>
    <t>https://drive.google.com/file/d/1Dzs1csJjwvddrz__vFxfJKAUR3BZRMtx/view?usp=share_link</t>
  </si>
  <si>
    <t xml:space="preserve">M1-G-14a
IDENTIFICAR 2
</t>
  </si>
  <si>
    <t>IMAGEN de un camión en forma de tangram
Cabina es un rectángulo, altura es el doble de la base. una ventana es un cuadrado. El frente del camión es un cuadrado. El acoplado es un rectángulo. Las ruedas son semicírculos.</t>
  </si>
  <si>
    <t>M1_G_14a_3</t>
  </si>
  <si>
    <t>https://drive.google.com/file/d/1V39-mezTqeVuaEn4TGAEbBXrvauAHSLl/view?usp=share_link</t>
  </si>
  <si>
    <t xml:space="preserve">M1-G-14a
IDENTIFICAR 3
</t>
  </si>
  <si>
    <t>IMAGEN de un ratón en forma de tangram
La cabeza es un triángulo invertido.  El cuerpo es un triángulo. la cola es un rectángulo. las orejas son semicírculos. las patas delanteras que se ven son semicírculos.</t>
  </si>
  <si>
    <t>M1_G_14a_4</t>
  </si>
  <si>
    <t>https://drive.google.com/file/d/1jIuOc6588tc-XAbo7chT7KAGay6CuFZU/view?usp=share_link</t>
  </si>
  <si>
    <t>M1-G-14a
EVOCAR 1</t>
  </si>
  <si>
    <t>Una niña en forma de tangram
La cabeza es un círculo. Las coletas, una a cada lado son un cuarto de círculo.
El pecho es un cuadrado. los brazos son rectángulos y las manos semicírculos.
La falda está formada por tres triángulos.
Las piernas son rectángulos. Los pies son rectángulos.</t>
  </si>
  <si>
    <t>M1_G_14a_5</t>
  </si>
  <si>
    <t>El pecho tiene que ser un cuadrado.</t>
  </si>
  <si>
    <t>https://drive.google.com/file/d/1vwIhDzrUn3IPHpdW3A5Vm142-SIBoON4/view?usp=share_link</t>
  </si>
  <si>
    <t>M1-G-14a
EVOCAR 3</t>
  </si>
  <si>
    <t>Un payaso en forma de tangram
Sombrero un triangulo. Cara cuadrada. Cuello piernas y brazos rectángulos. Cuerpo cuadrado.</t>
  </si>
  <si>
    <t>M1_G_14a_6</t>
  </si>
  <si>
    <t>https://drive.google.com/file/d/1syHFyR8wtpcgBSNyJ7_8UdyThaREsF4K/view?usp=share_link</t>
  </si>
  <si>
    <r>
      <rPr>
        <rFont val="Calibri"/>
        <sz val="12.0"/>
      </rPr>
      <t xml:space="preserve">Dibujar una mesilla de noche que mida 4 palmos. Hay que poner en el primer palmo el dibujo de una mano, y por cada palmo un semicírculo que vaya contando los 4 palmos que ocupa. </t>
    </r>
    <r>
      <rPr>
        <rFont val="Calibri"/>
        <color rgb="FF000000"/>
        <sz val="12.0"/>
      </rPr>
      <t xml:space="preserve">
</t>
    </r>
    <r>
      <rPr>
        <rFont val="Calibri"/>
        <color rgb="FF1155CC"/>
        <sz val="12.0"/>
        <u/>
      </rPr>
      <t>https://gyazo.com/2263e11f85da75c9d148bfd1e8ae982e</t>
    </r>
  </si>
  <si>
    <t>M1_MyM_3a_1</t>
  </si>
  <si>
    <t>https://drive.google.com/file/d/1rc5HWLn2BjphJyyDnUSVaAtfPgsz_1Q2/view?usp=share_link</t>
  </si>
  <si>
    <t>Palmo</t>
  </si>
  <si>
    <t>M1-MyM-3a
TE</t>
  </si>
  <si>
    <r>
      <rPr>
        <rFont val="Calibri"/>
        <sz val="12.0"/>
      </rPr>
      <t xml:space="preserve">Hacer una imagen como esta sin la palabra "palmo". </t>
    </r>
    <r>
      <rPr>
        <rFont val="Calibri"/>
        <color rgb="FF1155CC"/>
        <sz val="12.0"/>
        <u/>
      </rPr>
      <t>https://gyazo.com/33b89b83c0a4d81d0edd6fe7c0d6e30a</t>
    </r>
    <r>
      <rPr>
        <rFont val="Calibri"/>
        <sz val="12.0"/>
      </rPr>
      <t xml:space="preserve"> </t>
    </r>
  </si>
  <si>
    <t>M1_MyM_3a_2</t>
  </si>
  <si>
    <t>Viendo la actividad sí que se necesita la palabra "palmo". ¿Puedes añadirla?</t>
  </si>
  <si>
    <t>https://drive.google.com/file/d/1E_rWgxPBPM8qkFBQRZu96kEm9hKVJLN4/view?usp=share_link</t>
  </si>
  <si>
    <t>Palm</t>
  </si>
  <si>
    <t>M1-MyM-3a-2</t>
  </si>
  <si>
    <t>Traducir "palmo" por "palm"</t>
  </si>
  <si>
    <t>M1_MyM_3a_2b</t>
  </si>
  <si>
    <t>https://drive.google.com/file/d/1UZTc-BVYou3ZaAySGVz7Aqfoe-byfgJf/view?usp=share_link</t>
  </si>
  <si>
    <t>Rayuela</t>
  </si>
  <si>
    <r>
      <rPr>
        <rFont val="Calibri"/>
        <sz val="12.0"/>
      </rPr>
      <t>Hacer el dibujo de la rayuela. La actividad consiste en conocer cuántos pies tiene la rayuela. Por lo que en el primer paso dibujamos un pie para marcar la distancia y luego semicírculos hasta hacer los 8 que comprende el juego.</t>
    </r>
    <r>
      <rPr>
        <rFont val="Calibri"/>
        <color rgb="FF000000"/>
        <sz val="12.0"/>
      </rPr>
      <t xml:space="preserve">
</t>
    </r>
    <r>
      <rPr>
        <rFont val="Calibri"/>
        <color rgb="FF1155CC"/>
        <sz val="12.0"/>
        <u/>
      </rPr>
      <t>https://gyazo.com/de454c238b58effd04d7f391dd873a9e</t>
    </r>
  </si>
  <si>
    <t>M1_MyM_3a_3</t>
  </si>
  <si>
    <t>El pie debería estar orientado hacia la derecha, como si indicase que empieza ahí</t>
  </si>
  <si>
    <t>https://drive.google.com/file/d/1oUB20FFqk_KLokA2BC-ymwCJL9EeGo3h/view?usp=share_link</t>
  </si>
  <si>
    <t>Pie</t>
  </si>
  <si>
    <r>
      <rPr>
        <rFont val="Calibri"/>
        <sz val="12.0"/>
      </rPr>
      <t xml:space="preserve">Hacer una imagen como esta sin la palabra "pie". </t>
    </r>
    <r>
      <rPr>
        <rFont val="Calibri"/>
        <color rgb="FF1155CC"/>
        <sz val="12.0"/>
        <u/>
      </rPr>
      <t>https://gyazo.com/83b8e3d987130b102fb5b7647c4f66f4</t>
    </r>
  </si>
  <si>
    <t>M1_MyM_3a_4</t>
  </si>
  <si>
    <t>¿Puedes añadir la palabra "pie"? Y ya que estamos haz que los pies miren hacia la derecha plis.</t>
  </si>
  <si>
    <t>https://drive.google.com/file/d/18Spp3dscXWnanjiLiVVHPiYDTgVdF3S2/view?usp=share_link</t>
  </si>
  <si>
    <t>M1-MyM-3a-4</t>
  </si>
  <si>
    <t>Traducir la imagen y poner "pé"</t>
  </si>
  <si>
    <t>M1_MyM_3a_4a</t>
  </si>
  <si>
    <t>https://drive.google.com/file/d/12l2rlvC-bVYxOEljLDjn4PTz5R1PSqjR/view?usp=share_link</t>
  </si>
  <si>
    <t>Traducir la imagen: foot</t>
  </si>
  <si>
    <t>M1_MyM_3a_4b</t>
  </si>
  <si>
    <t>https://drive.google.com/file/d/1CCAC6mgPCB7PPWAUCdnw3BOsxlBTaEMX/view?usp=share_link</t>
  </si>
  <si>
    <t>Sofá</t>
  </si>
  <si>
    <r>
      <rPr>
        <rFont val="Calibri"/>
        <sz val="12.0"/>
      </rPr>
      <t xml:space="preserve">Hacer un sofá que mida 6 pasos. Se hace en el primer paso la forma de una persona dando un paso y después los semicírculos hasta completar los 6 pasos.
</t>
    </r>
    <r>
      <rPr>
        <rFont val="Calibri"/>
        <color rgb="FF1155CC"/>
        <sz val="12.0"/>
        <u/>
      </rPr>
      <t>https://gyazo.com/6c56e0e702d93bb4e9bfb55907cc9bc9</t>
    </r>
    <r>
      <rPr>
        <rFont val="Calibri"/>
        <sz val="12.0"/>
      </rPr>
      <t xml:space="preserve"> 
</t>
    </r>
  </si>
  <si>
    <t>M1_MyM_3a_5</t>
  </si>
  <si>
    <t>Orientar las piernas hacia la derecha.</t>
  </si>
  <si>
    <t>https://drive.google.com/file/d/1oiBIp95eW0Hapq1UCjQnyq6gtKlPdMhn/view?usp=share_link</t>
  </si>
  <si>
    <t>Paso</t>
  </si>
  <si>
    <r>
      <rPr>
        <rFont val="Calibri"/>
        <sz val="12.0"/>
      </rPr>
      <t xml:space="preserve">Hacer una imagen como esta sin la palabra "paso". </t>
    </r>
    <r>
      <rPr>
        <rFont val="Calibri"/>
        <color rgb="FF1155CC"/>
        <sz val="12.0"/>
        <u/>
      </rPr>
      <t>https://gyazo.com/6bf61f4df958ff743b3229334f0d654e</t>
    </r>
  </si>
  <si>
    <t>M1_MyM_3a_6</t>
  </si>
  <si>
    <t>¿Puedes añadir la palabra "paso"? Y ya que estamos haz que las piernas miren hacia la derecha plis.</t>
  </si>
  <si>
    <t>https://drive.google.com/file/d/1Gc_nuE2sy985eu4YYB1L8CelrbQWc_wD/view?usp=share_link</t>
  </si>
  <si>
    <t>M1-MyM-3a-6</t>
  </si>
  <si>
    <t>Traducir la imagen y poner "passo"</t>
  </si>
  <si>
    <t>M1_MyM_3a_6a</t>
  </si>
  <si>
    <t>https://drive.google.com/file/d/1tJGRdAcL51y3QP2wEpmvpdWYbOmwWaW8/view?usp=share_link</t>
  </si>
  <si>
    <t>Traducir la imagen y poner "step"</t>
  </si>
  <si>
    <t>M1_MyM_3a_6b</t>
  </si>
  <si>
    <t>https://drive.google.com/file/d/1uxJ8QcnxaGODg3M2nhEYO8D_LIN6DKxi/view?usp=share_link</t>
  </si>
  <si>
    <t>Pizarra</t>
  </si>
  <si>
    <t>Hacer una pizarra que mida 9 palmos. Marcar el primer palmo (haciendo también semicírculo), añadiendo la mano, y después 8 semicírculos.</t>
  </si>
  <si>
    <t>M1_MyM_3a_7</t>
  </si>
  <si>
    <t>https://drive.google.com/file/d/1Yg-HDDt416M3efpnifFA56tMU4vdtOYt/view?usp=share_link</t>
  </si>
  <si>
    <t>Alfombra</t>
  </si>
  <si>
    <t>Hacer una alfombra que mida 5 pasos. Se marca el primer paso de una persona y todos los demás van referenciados con semicírculos.</t>
  </si>
  <si>
    <t>M1_MyM_3a_8</t>
  </si>
  <si>
    <t>https://drive.google.com/file/d/1cNw8WaFeIHHhhjSHLHSlrzjJOtFScONi/view?usp=share_link</t>
  </si>
  <si>
    <t>Tobogán</t>
  </si>
  <si>
    <t>Hacer un tobogán que mida 7 pies. Se marca el primer pie de una persona y todos los demás van referenciados con semicírculos.</t>
  </si>
  <si>
    <t>M1_MyM_3a_9</t>
  </si>
  <si>
    <t>https://drive.google.com/file/d/1GZkSImnrXSGMPZPXCoRAqsUwpsxBUP7i/view?usp=share_link</t>
  </si>
  <si>
    <t>Iconos meteorología</t>
  </si>
  <si>
    <t>Iconos:
- Hace sol
- Día nublado
- LLuvias</t>
  </si>
  <si>
    <t>M1_MyM_8a_1
M1_MyM_8a_2
M1_MyM_8a_3</t>
  </si>
  <si>
    <t>https://drive.google.com/drive/folders/1_o8BbLSWODvKK4URWyVdLIIEnL8GNPyw?usp=share_link</t>
  </si>
  <si>
    <t>Calendario feedback</t>
  </si>
  <si>
    <t>Imagen de un calendario en el que se vean únicamente el nombre de los días de la semana y la primera fila de números (¿o quizás mejor las dos primeras semana? ¿O todo el mes?)
(En español empieza por el lunes, en inglés y brasileño, desde el domingo)</t>
  </si>
  <si>
    <t>M1_MyM_8a_4</t>
  </si>
  <si>
    <t>https://drive.google.com/drive/folders/1FvRjZ-guYMnJBdgoRE6m62eVP9yKJGeP?usp=share_link</t>
  </si>
  <si>
    <t>Imagen del calendario pero empezando desde el domingo y con los días de la semana traducidos, es decir, en el siguiente orden:
SUNDAY, MONDAY, TUESDAY, WEDNESDAY, THURSDAY, FRIDAY, SATURDAY</t>
  </si>
  <si>
    <t>M1_MyM_8a_4a</t>
  </si>
  <si>
    <t>https://drive.google.com/file/d/1hmeErwtmuHIJkRXjZGvHm94yVAcTmuwf/view?usp=share_link</t>
  </si>
  <si>
    <t>M1_MyM_8a_4_pt</t>
  </si>
  <si>
    <t>Déjala como M1-MyM-8a-4. Que aparezca solo una línea del calendario.</t>
  </si>
  <si>
    <t>https://drive.google.com/file/d/1x07Js4JI7PQfT-uUcq1Ft5qh8NeyLJKG/view?usp=share_link</t>
  </si>
  <si>
    <t>Rectas</t>
  </si>
  <si>
    <t>M1-G-16a
IDENTIFICAR</t>
  </si>
  <si>
    <r>
      <rPr>
        <rFont val="Calibri"/>
        <sz val="12.0"/>
      </rPr>
      <t xml:space="preserve">Reproducir estas imágenes:
Imagen 1 rectas que se cortan
</t>
    </r>
    <r>
      <rPr>
        <rFont val="Calibri"/>
        <color rgb="FF1155CC"/>
        <sz val="12.0"/>
        <u/>
      </rPr>
      <t>https://drive.google.com/file/d/1m9p8cEKEY12LGeYgrxWFMoTJ3jBww_gs/view?usp=sharing</t>
    </r>
  </si>
  <si>
    <t>M1_G_16a_1</t>
  </si>
  <si>
    <t>Para después de dibujar todo: Puedes cambiar los colores?</t>
  </si>
  <si>
    <t>https://drive.google.com/file/d/1qsCPOQ4oPexjP_DNyPuxPrxc6MLLp919/view?usp=share_link</t>
  </si>
  <si>
    <r>
      <rPr>
        <rFont val="Calibri"/>
        <sz val="12.0"/>
      </rPr>
      <t xml:space="preserve">Reproducir estas imágenes:
Imagen 2 rectas que se cortan
</t>
    </r>
    <r>
      <rPr>
        <rFont val="Calibri"/>
        <color rgb="FF1155CC"/>
        <sz val="12.0"/>
        <u/>
      </rPr>
      <t>https://drive.google.com/file/d/1rYBfD58aGQN5TlSNx_HXtZ__VPPDLNl1/view?usp=sharing</t>
    </r>
    <r>
      <rPr>
        <rFont val="Calibri"/>
        <sz val="12.0"/>
      </rPr>
      <t xml:space="preserve"> </t>
    </r>
  </si>
  <si>
    <t>M1_G_16a_2</t>
  </si>
  <si>
    <t>https://drive.google.com/file/d/1N3uDU_NfhrLXI24TO8dkKd1v-MeIe0pa/view?usp=share_link</t>
  </si>
  <si>
    <r>
      <rPr>
        <rFont val="Calibri"/>
        <sz val="12.0"/>
      </rPr>
      <t xml:space="preserve">Reproducir estas imágenes:
Imagen 3 rectas que no se cortan
</t>
    </r>
    <r>
      <rPr>
        <rFont val="Calibri"/>
        <color rgb="FF1155CC"/>
        <sz val="12.0"/>
        <u/>
      </rPr>
      <t>https://drive.google.com/file/d/1-b7RT9c9F43dNcyvFsgT-kDIKCnWI40j/view?usp=sharing</t>
    </r>
  </si>
  <si>
    <t>M1_G_16a_3</t>
  </si>
  <si>
    <t>https://drive.google.com/file/d/1_pyqa4X4GSN23ptsY5CXNHaUGslNEs7B/view?usp=share_link</t>
  </si>
  <si>
    <r>
      <rPr>
        <rFont val="Calibri"/>
        <sz val="12.0"/>
      </rPr>
      <t xml:space="preserve">Reproducir estas imágenes:
Imagen 4 rectas que no se cortan
</t>
    </r>
    <r>
      <rPr>
        <rFont val="Calibri"/>
        <color rgb="FF1155CC"/>
        <sz val="12.0"/>
        <u/>
      </rPr>
      <t>https://drive.google.com/file/d/1o0tA1aP9VCuReBwv3RqfZc-eD4Sus4JQ/view?usp=sharing</t>
    </r>
  </si>
  <si>
    <t>M1_G_16a_4</t>
  </si>
  <si>
    <t>https://drive.google.com/file/d/1PlJphtPufKMuAQwxU6-7mMcsS4g7Euvf/view?usp=share_link</t>
  </si>
  <si>
    <r>
      <rPr>
        <rFont val="Calibri"/>
        <sz val="12.0"/>
      </rPr>
      <t>Reproducir estas imágenes:
Imagen 5 rectas que no se cortan</t>
    </r>
    <r>
      <rPr>
        <rFont val="Calibri"/>
        <color rgb="FF000000"/>
        <sz val="12.0"/>
      </rPr>
      <t xml:space="preserve">
</t>
    </r>
    <r>
      <rPr>
        <rFont val="Calibri"/>
        <color rgb="FF1155CC"/>
        <sz val="12.0"/>
        <u/>
      </rPr>
      <t>https://drive.google.com/file/d/1ZHyt7kehc-m-ZuTleebHWr_nEDAusIan/view?usp=sharing</t>
    </r>
  </si>
  <si>
    <t>M1_G_16a_5</t>
  </si>
  <si>
    <t>https://drive.google.com/file/d/1bJFx-NVNyT6L_C498lT2BUmy7JR1bOqY/view?usp=share_link</t>
  </si>
  <si>
    <t>Rectángulo
Círculo</t>
  </si>
  <si>
    <t>M1-G-15a
IDENTIFICAR</t>
  </si>
  <si>
    <r>
      <rPr>
        <rFont val="Calibri, Arial"/>
        <sz val="12.0"/>
      </rPr>
      <t xml:space="preserve">Reproducir estas imágenes:
IMAGEN 1
</t>
    </r>
    <r>
      <rPr>
        <rFont val="Calibri, Arial"/>
        <color rgb="FF1155CC"/>
        <sz val="12.0"/>
        <u/>
      </rPr>
      <t>https://drive.google.com/file/d/14wGykfOtwT4HnEOPuhPWMgNr8i7Uy21E/view?usp=sharing</t>
    </r>
  </si>
  <si>
    <t>M1_G_15a_1</t>
  </si>
  <si>
    <t>https://drive.google.com/file/d/1AbuEzLPjCxxIS7-621UbzGNxDHzSe5KT/view?usp=share_link</t>
  </si>
  <si>
    <r>
      <rPr>
        <rFont val="Calibri, Arial"/>
        <sz val="12.0"/>
      </rPr>
      <t xml:space="preserve">Reproducir estas imágenes:
IMAGEN 2
</t>
    </r>
    <r>
      <rPr>
        <rFont val="Calibri, Arial"/>
        <color rgb="FF1155CC"/>
        <sz val="12.0"/>
        <u/>
      </rPr>
      <t>https://drive.google.com/file/d/1WCdqyxyMWyNmk7s3qckFbQT6sNqQsFzx/view?usp=sharing</t>
    </r>
  </si>
  <si>
    <t>M1_G_15a_2</t>
  </si>
  <si>
    <t>Colorea mejor el primero</t>
  </si>
  <si>
    <t>https://drive.google.com/file/d/13smfk1qcyBFJulcETdlTkzYu7DVBEN2l/view?usp=share_link</t>
  </si>
  <si>
    <r>
      <rPr>
        <rFont val="Calibri, Arial"/>
        <sz val="12.0"/>
      </rPr>
      <t xml:space="preserve">Reproducir estas imágenes:
IMAGEN 3 
</t>
    </r>
    <r>
      <rPr>
        <rFont val="Calibri, Arial"/>
        <color rgb="FF1155CC"/>
        <sz val="12.0"/>
        <u/>
      </rPr>
      <t>https://drive.google.com/file/d/1qiZRjnWiISvz9DBOM0pZV0ZrIANI8wVX/view?usp=sharing</t>
    </r>
  </si>
  <si>
    <t xml:space="preserve">M1_G_15a_3
</t>
  </si>
  <si>
    <t>https://drive.google.com/file/d/1tAIPsU0HB1UH_NB2fW-3dRlEn2UQX-n6/view?usp=share_link</t>
  </si>
  <si>
    <r>
      <rPr>
        <rFont val="Calibri, Arial"/>
        <sz val="12.0"/>
      </rPr>
      <t xml:space="preserve">Reproducir estas imágenes:
IMAGEN 4 
</t>
    </r>
    <r>
      <rPr>
        <rFont val="Calibri, Arial"/>
        <color rgb="FF1155CC"/>
        <sz val="12.0"/>
        <u/>
      </rPr>
      <t>https://drive.google.com/file/d/1bpSslvLsj5kwSZ0GgbXB612G_Ymkq2mE/view?usp=sharing</t>
    </r>
  </si>
  <si>
    <t>M1_G_15a_4</t>
  </si>
  <si>
    <t>Cambia el color, que no sea azul</t>
  </si>
  <si>
    <t>https://drive.google.com/file/d/10RhCE4GWSwx4W4qQfY4wHAASalhwmAtI/view?usp=share_link</t>
  </si>
  <si>
    <r>
      <rPr>
        <rFont val="Calibri, Arial"/>
        <sz val="12.0"/>
      </rPr>
      <t>Reproducir estas imágenes:</t>
    </r>
    <r>
      <rPr>
        <rFont val="Calibri, Arial"/>
        <color rgb="FF1155CC"/>
        <sz val="12.0"/>
        <u/>
      </rPr>
      <t xml:space="preserve">
</t>
    </r>
    <r>
      <rPr>
        <rFont val="Calibri, Arial"/>
        <sz val="12.0"/>
      </rPr>
      <t xml:space="preserve">Imagen 5
</t>
    </r>
    <r>
      <rPr>
        <rFont val="Calibri, Arial"/>
        <color rgb="FF1155CC"/>
        <sz val="12.0"/>
        <u/>
      </rPr>
      <t>https://drive.google.com/file/d/1I1oy9FNqr2Kl8K5ZEDbjz4aRtRtZSnAP/view?usp=sharing</t>
    </r>
  </si>
  <si>
    <t xml:space="preserve">M1_G_15a_5
</t>
  </si>
  <si>
    <t>https://drive.google.com/file/d/1MokZHUNbhP31brS3z5R98FBh0l2rAJDZ/view?usp=share_link</t>
  </si>
  <si>
    <r>
      <rPr>
        <rFont val="Calibri, Arial"/>
        <sz val="12.0"/>
      </rPr>
      <t xml:space="preserve">Reproducir estas imágenes:
Imagen 6
</t>
    </r>
    <r>
      <rPr>
        <rFont val="Calibri, Arial"/>
        <color rgb="FF1155CC"/>
        <sz val="12.0"/>
        <u/>
      </rPr>
      <t>https://drive.google.com/file/d/1HMIG6X_zo6BV5nYG7KIEEGGQqVUV41tv/view?usp=sharing</t>
    </r>
  </si>
  <si>
    <t xml:space="preserve">M1_G_15a_6
</t>
  </si>
  <si>
    <t>https://drive.google.com/file/d/1yEAXLtdg25xoZrjBT0KUjbaH0XLcadi5/view?usp=share_link</t>
  </si>
  <si>
    <r>
      <rPr>
        <rFont val="Calibri, Arial"/>
        <sz val="12.0"/>
      </rPr>
      <t xml:space="preserve">Reproducir estas imágenes:
Imagen 7
</t>
    </r>
    <r>
      <rPr>
        <rFont val="Calibri, Arial"/>
        <color rgb="FF1155CC"/>
        <sz val="12.0"/>
        <u/>
      </rPr>
      <t>https://drive.google.com/file/d/1lLXtyJxon7SgiJSHe7Hf1FFqSA9kklUZ/view?usp=sharing</t>
    </r>
  </si>
  <si>
    <t>M1_G_15a_7</t>
  </si>
  <si>
    <t>Colorea 3/4 partes.</t>
  </si>
  <si>
    <t>https://drive.google.com/file/d/1nHCYZE4_NjVVWjKuTn-VdfEe7jlPZMZo/view?usp=share_link</t>
  </si>
  <si>
    <r>
      <rPr>
        <rFont val="Calibri, Arial"/>
        <sz val="12.0"/>
      </rPr>
      <t xml:space="preserve">Reproducir estas imágenes:
Imagen 8
</t>
    </r>
    <r>
      <rPr>
        <rFont val="Calibri, Arial"/>
        <color rgb="FF1155CC"/>
        <sz val="12.0"/>
        <u/>
      </rPr>
      <t>https://drive.google.com/file/d/1u13qmiXzeh5rIHmEjgNdVxSjjYMBzx4X/view?usp=sharing</t>
    </r>
  </si>
  <si>
    <t>M1_G_15a_8</t>
  </si>
  <si>
    <t>Deja el círculo partido en 8 partes y 1/8 coloreado.</t>
  </si>
  <si>
    <t>https://drive.google.com/file/d/1PaN_Ttsg2a9k48DUkMMXsXxnTDAEgfDv/view?usp=share_link</t>
  </si>
  <si>
    <r>
      <rPr>
        <rFont val="Calibri, Arial"/>
        <sz val="12.0"/>
      </rPr>
      <t xml:space="preserve">Reproducir estas imágenes:
Imagen 9
</t>
    </r>
    <r>
      <rPr>
        <rFont val="Calibri, Arial"/>
        <color rgb="FF1155CC"/>
        <sz val="12.0"/>
        <u/>
      </rPr>
      <t>https://drive.google.com/file/d/1DX3gYelM1biFw2S9JB5FV83q_sCs6yPP/view?usp=sharing</t>
    </r>
  </si>
  <si>
    <t xml:space="preserve">M1_G_15a_9
</t>
  </si>
  <si>
    <t>Dividelo en 8 partes y que esté coloreado un cuarto del círculo.</t>
  </si>
  <si>
    <t>https://drive.google.com/file/d/1DFkkN1x5Vo4w1DTaDQ_5h4IaKLOiYGLZ/view?usp=share_link</t>
  </si>
  <si>
    <r>
      <rPr>
        <rFont val="Calibri, Arial"/>
        <sz val="12.0"/>
      </rPr>
      <t xml:space="preserve">Reproducir estas imágenes:
Imagen 10
</t>
    </r>
    <r>
      <rPr>
        <rFont val="Calibri, Arial"/>
        <color rgb="FF1155CC"/>
        <sz val="12.0"/>
        <u/>
      </rPr>
      <t>https://drive.google.com/file/d/1cz8Syqf5Q1mQXTrvvQPSIPzhr0LU0WY7/view?usp=sharing</t>
    </r>
  </si>
  <si>
    <t>M1_G_15a_10</t>
  </si>
  <si>
    <t>https://drive.google.com/file/d/1LMsdoA6b410IzH6JwBTrAwLWpVwzhTrj/view?usp=share_link</t>
  </si>
  <si>
    <t>árbol pelao
niñes con mochila
conejos blancos
gatos
portalápices
estantería y escritorio</t>
  </si>
  <si>
    <t xml:space="preserve">1: Un árbol al que se le estén cayendo las hojas (que se vean algunas en el suelo y otras a medio camino), pero que todavía le quede alguna.
</t>
  </si>
  <si>
    <t>M1_MyM_1a_1</t>
  </si>
  <si>
    <t>https://drive.google.com/file/d/1gIiCc5Xcs0vQS_HO8rUjjfMBNhD2Ass8/view?usp=share_link</t>
  </si>
  <si>
    <t xml:space="preserve">2: Un grupo de niñes, todes con mochila (se tiene que ver).
</t>
  </si>
  <si>
    <t>M1_MyM_1a_2</t>
  </si>
  <si>
    <t>https://drive.google.com/file/d/17pF8xJAMZik2c446s4ltijBzp2O0B-NZ/view?usp=share_link</t>
  </si>
  <si>
    <t xml:space="preserve">3: Un puñado de conejos blancos.
</t>
  </si>
  <si>
    <t>M1_MyM_1a_3</t>
  </si>
  <si>
    <r>
      <rPr>
        <rFont val="Calibri"/>
        <sz val="12.0"/>
      </rPr>
      <t xml:space="preserve">Puedes ponerlos a todos en una misma línea, y marcarles el contorno, no se distingue bien con el lila del enunciado. </t>
    </r>
    <r>
      <rPr>
        <rFont val="Calibri"/>
        <color rgb="FF1155CC"/>
        <sz val="12.0"/>
        <u/>
      </rPr>
      <t>https://gyazo.com/178086331888fd0491f5615b0ffa5f6f</t>
    </r>
    <r>
      <rPr>
        <rFont val="Calibri"/>
        <sz val="12.0"/>
      </rPr>
      <t xml:space="preserve"> </t>
    </r>
  </si>
  <si>
    <t>https://drive.google.com/file/d/1ihNkfuU083R6M0mZD96QBAYhmVgcRfAS/view?usp=share_link</t>
  </si>
  <si>
    <t xml:space="preserve">4: Un puñado de gatetes (de cualquier color).
</t>
  </si>
  <si>
    <t>M1_MyM_1a_4</t>
  </si>
  <si>
    <t>No los pongas hacia abajo sino en una misma fila</t>
  </si>
  <si>
    <t>https://drive.google.com/file/d/1jtTtWhItfKd-n2Q1zFFfLH2y-DYjMnEd/view?usp=share_link</t>
  </si>
  <si>
    <t xml:space="preserve">5: Un portalápices (un bote, vaya) lleno de pinturas de colores. Todas tienen que estar dentro del bote (no puede haber ninguno caído) y tiene que haber alguno que sea rojo.
</t>
  </si>
  <si>
    <t>M1_MyM_1a_5</t>
  </si>
  <si>
    <t>Tiene que haber varios rojos.</t>
  </si>
  <si>
    <t>https://drive.google.com/file/d/1JN7-TsQd0yTQiD9vPkv9q0zCMYd4HCwB/view?usp=share_link</t>
  </si>
  <si>
    <t>6: Una estantería llena de libros junto a un escritorio en el que no hay libros.</t>
  </si>
  <si>
    <t>M1_MyM_1a_6</t>
  </si>
  <si>
    <t>https://drive.google.com/file/d/1wNPpRpkV-jOVJeFOe_jtlmTc5hzZnnda/view?usp=share_link</t>
  </si>
  <si>
    <t>TE</t>
  </si>
  <si>
    <t>Una imagen con 3 grupos de 3 manzanas. 
El primer grupo tiene todas las manzanas verdes.
El segundo grupo una manzana verde.
El tercer grupo ninguna verde.
Pondremos debajo de cada grupo Todas, Algunas, Ninguna</t>
  </si>
  <si>
    <t>M1_MyM_1a_7</t>
  </si>
  <si>
    <r>
      <rPr>
        <rFont val="Calibri"/>
        <color theme="1"/>
        <sz val="12.0"/>
      </rPr>
      <t xml:space="preserve">Añade plis a la imagen el siguiente texto: 
Todas </t>
    </r>
    <r>
      <rPr>
        <rFont val="Calibri"/>
        <b/>
        <color theme="1"/>
        <sz val="12.0"/>
      </rPr>
      <t xml:space="preserve">son verdes
</t>
    </r>
    <r>
      <rPr>
        <rFont val="Calibri"/>
        <color theme="1"/>
        <sz val="12.0"/>
      </rPr>
      <t xml:space="preserve">Alguna </t>
    </r>
    <r>
      <rPr>
        <rFont val="Calibri"/>
        <b/>
        <color theme="1"/>
        <sz val="12.0"/>
      </rPr>
      <t xml:space="preserve">es verde
</t>
    </r>
    <r>
      <rPr>
        <rFont val="Calibri"/>
        <color theme="1"/>
        <sz val="12.0"/>
      </rPr>
      <t xml:space="preserve">Ninguna </t>
    </r>
    <r>
      <rPr>
        <rFont val="Calibri"/>
        <b/>
        <color theme="1"/>
        <sz val="12.0"/>
      </rPr>
      <t>es verde</t>
    </r>
  </si>
  <si>
    <t>https://drive.google.com/file/d/1qw4FCSu-C4roBXCwLZxCk_PHi9wm64Qp/view?usp=share_link</t>
  </si>
  <si>
    <t>Líneas rectas
Líneas curvas</t>
  </si>
  <si>
    <t>M1-G-8a
IDENTIFICAR</t>
  </si>
  <si>
    <r>
      <rPr>
        <rFont val="Calibri, Arial"/>
        <sz val="12.0"/>
      </rPr>
      <t xml:space="preserve">Reproducir las siguientes:
IMAGEN 1
</t>
    </r>
    <r>
      <rPr>
        <rFont val="Calibri, Arial"/>
        <color rgb="FF1155CC"/>
        <sz val="12.0"/>
        <u/>
      </rPr>
      <t>https://drive.google.com/file/d/1hLziY5pOJ9hwzb0umgf4r5JVTDtENMM3/view?usp=sharing</t>
    </r>
    <r>
      <rPr>
        <rFont val="Calibri, Arial"/>
        <sz val="12.0"/>
      </rPr>
      <t xml:space="preserve"> </t>
    </r>
  </si>
  <si>
    <t>M1_G_8a_1</t>
  </si>
  <si>
    <r>
      <rPr>
        <rFont val="Calibri"/>
        <sz val="12.0"/>
      </rPr>
      <t xml:space="preserve">Haz una línea recta. Te paso ejemplos del libro: </t>
    </r>
    <r>
      <rPr>
        <rFont val="Calibri"/>
        <color rgb="FF1155CC"/>
        <sz val="12.0"/>
        <u/>
      </rPr>
      <t>https://gyazo.com/66492977e90952761fcdd7612906960d</t>
    </r>
    <r>
      <rPr>
        <rFont val="Calibri"/>
        <sz val="12.0"/>
      </rPr>
      <t xml:space="preserve"> </t>
    </r>
  </si>
  <si>
    <t>https://drive.google.com/file/d/1kz-iMZk3NjPj35Dn281kkhiYsDp0iT7e/view?usp=share_link</t>
  </si>
  <si>
    <r>
      <rPr>
        <rFont val="Calibri, Arial"/>
        <sz val="12.0"/>
      </rPr>
      <t xml:space="preserve">IMAGEN 2
</t>
    </r>
    <r>
      <rPr>
        <rFont val="Calibri, Arial"/>
        <color rgb="FF1155CC"/>
        <sz val="12.0"/>
        <u/>
      </rPr>
      <t>https://drive.google.com/file/d/1iddz8QrDc1GvaYybuG5c6Hnw2qzgvDTT/view?usp=sharing</t>
    </r>
    <r>
      <rPr>
        <rFont val="Calibri, Arial"/>
        <sz val="12.0"/>
      </rPr>
      <t xml:space="preserve">
</t>
    </r>
  </si>
  <si>
    <t>M1_G_8a_2</t>
  </si>
  <si>
    <t>Haz una línea curva</t>
  </si>
  <si>
    <t>https://drive.google.com/file/d/1DHOmyM0clEyi0OGTD6QmQK6N5kxpmZSG/view?usp=share_link</t>
  </si>
  <si>
    <r>
      <rPr>
        <rFont val="Calibri, Arial"/>
        <sz val="12.0"/>
      </rPr>
      <t xml:space="preserve">IMAGEN TE
</t>
    </r>
    <r>
      <rPr>
        <rFont val="Calibri, Arial"/>
        <color rgb="FF1155CC"/>
        <sz val="12.0"/>
        <u/>
      </rPr>
      <t>https://drive.google.com/file/d/1VYJgaOhjX2rTXn7XPgJZFJX-NvkFJE4n/view?usp=sharing</t>
    </r>
    <r>
      <rPr>
        <rFont val="Calibri, Arial"/>
        <sz val="12.0"/>
      </rPr>
      <t xml:space="preserve"> (sin la niña del lado, solo la parte de línea recta y línea curva)</t>
    </r>
  </si>
  <si>
    <t>M1_G_8a_3</t>
  </si>
  <si>
    <t>¿Podemos cambiar colores y de al espiral el sentido? Para que no sea tan copia de Edel.</t>
  </si>
  <si>
    <t>https://drive.google.com/file/d/1wRLy6Y43yKDiNAcU_gmPIVTcztlP52Dz/view?usp=share_link</t>
  </si>
  <si>
    <t>M1-G-8a-3</t>
  </si>
  <si>
    <t>línea recta por straight line
línea curva por curved line</t>
  </si>
  <si>
    <t>M1_G_8a_3a</t>
  </si>
  <si>
    <t>https://drive.google.com/file/d/11pTg6n7yL0ihldZk2olxAu-makvjBQa7/view?usp=share_link</t>
  </si>
  <si>
    <t>M1-G-8a
EVOCAR</t>
  </si>
  <si>
    <r>
      <rPr>
        <rFont val="Calibri, Arial"/>
        <sz val="12.0"/>
      </rPr>
      <t xml:space="preserve">IMAGENES
</t>
    </r>
    <r>
      <rPr>
        <rFont val="Calibri, Arial"/>
        <color rgb="FF1155CC"/>
        <sz val="12.0"/>
        <u/>
      </rPr>
      <t>https://drive.google.com/file/d/1igD5XfhCfLh0xPMJ7DLsv4bGe9E0DGWN/view?usp=sharing</t>
    </r>
    <r>
      <rPr>
        <rFont val="Calibri, Arial"/>
        <sz val="12.0"/>
      </rPr>
      <t xml:space="preserve"> </t>
    </r>
  </si>
  <si>
    <t>M1_G_8a_4</t>
  </si>
  <si>
    <t>https://drive.google.com/file/d/1DXq5ly3y49S_jBpYIAQ3aACq1tP7zNNv/view?usp=share_link</t>
  </si>
  <si>
    <t>https://drive.google.com/file/d/1IjxothEX4FqYSSeQwJJpJYBOYIuGKgUT/view?usp=sharing</t>
  </si>
  <si>
    <t>M1_G_8a_5</t>
  </si>
  <si>
    <t>Haz una línea recta</t>
  </si>
  <si>
    <t>https://drive.google.com/file/d/1DMnVy-QFUAkgtTdhopZ-WoYvp_61q0f3/view?usp=share_link</t>
  </si>
  <si>
    <t>Línea poligonal abierta
Línea poligonal cerrada</t>
  </si>
  <si>
    <t>M1-G-10a
IDENTIFICAR</t>
  </si>
  <si>
    <t>M1-G-8a-5</t>
  </si>
  <si>
    <r>
      <rPr>
        <rFont val="Calibri, Arial"/>
        <sz val="12.0"/>
      </rPr>
      <t xml:space="preserve">Reproducir las siguientes:
Imagen 1 línea poligonal abierta
</t>
    </r>
    <r>
      <rPr>
        <rFont val="Calibri, Arial"/>
        <color rgb="FF1155CC"/>
        <sz val="12.0"/>
        <u/>
      </rPr>
      <t>https://drive.google.com/file/d/1IjxothEX4FqYSSeQwJJpJYBOYIuGKgUT/view?usp=sharing</t>
    </r>
  </si>
  <si>
    <t>M1_G_10a_1</t>
  </si>
  <si>
    <t>https://drive.google.com/file/d/1uzD-52uZ6ajiqNBqlIy6l0ykcYWwA0XA/view?usp=share_link</t>
  </si>
  <si>
    <r>
      <rPr>
        <rFont val="Calibri"/>
        <sz val="12.0"/>
      </rPr>
      <t xml:space="preserve">Imagen 2 línea poligonal abierta
</t>
    </r>
    <r>
      <rPr>
        <rFont val="Calibri"/>
        <color rgb="FF1155CC"/>
        <sz val="12.0"/>
        <u/>
      </rPr>
      <t>https://drive.google.com/file/d/1CN_t0w3fysEKD1l-vp3s5znouvw-GWd5/view?usp=sharing</t>
    </r>
    <r>
      <rPr>
        <rFont val="Calibri"/>
        <sz val="12.0"/>
      </rPr>
      <t xml:space="preserve">
</t>
    </r>
  </si>
  <si>
    <t>M1_G_10a_2</t>
  </si>
  <si>
    <t>https://drive.google.com/file/d/127uZyLEw17f5R7i_ggvC8Y6Tb9ySS_Bb/view?usp=share_link</t>
  </si>
  <si>
    <r>
      <rPr>
        <rFont val="Calibri"/>
        <sz val="12.0"/>
      </rPr>
      <t xml:space="preserve">Imagen 3 linea poligonal abierta
</t>
    </r>
    <r>
      <rPr>
        <rFont val="Calibri"/>
        <color rgb="FF1155CC"/>
        <sz val="12.0"/>
        <u/>
      </rPr>
      <t>https://drive.google.com/file/d/11YJ6RSwSeKpU-_E5pEDgSeLjvxE97AMG/view?usp=sharing</t>
    </r>
    <r>
      <rPr>
        <rFont val="Calibri"/>
        <sz val="12.0"/>
      </rPr>
      <t xml:space="preserve">
</t>
    </r>
  </si>
  <si>
    <t>M1_G_10a_3</t>
  </si>
  <si>
    <t>https://drive.google.com/file/d/1sEun72D83jHAF45kS2JGQAKc0ChuPC09/view?usp=share_link</t>
  </si>
  <si>
    <t>M1-G-8a-1</t>
  </si>
  <si>
    <r>
      <rPr>
        <rFont val="Calibri"/>
        <sz val="12.0"/>
      </rPr>
      <t xml:space="preserve">Imagen 4 línea poligonal cerrada
</t>
    </r>
    <r>
      <rPr>
        <rFont val="Calibri"/>
        <color rgb="FF1155CC"/>
        <sz val="12.0"/>
        <u/>
      </rPr>
      <t>https://drive.google.com/file/d/1hLziY5pOJ9hwzb0umgf4r5JVTDtENMM3/view?usp=sharing</t>
    </r>
    <r>
      <rPr>
        <rFont val="Calibri"/>
        <sz val="12.0"/>
      </rPr>
      <t xml:space="preserve">
</t>
    </r>
  </si>
  <si>
    <t>M1_G_10a_4</t>
  </si>
  <si>
    <t>https://drive.google.com/file/d/1EwHHbO25elAbMHT-aPSi9bY_35om9Y0C/view?usp=share_link</t>
  </si>
  <si>
    <r>
      <rPr>
        <rFont val="Calibri"/>
        <sz val="12.0"/>
      </rPr>
      <t xml:space="preserve">Imagen 5 línea poligonal cerrada
</t>
    </r>
    <r>
      <rPr>
        <rFont val="Calibri"/>
        <color rgb="FF1155CC"/>
        <sz val="12.0"/>
        <u/>
      </rPr>
      <t>https://drive.google.com/file/d/1-P17FU5jkyj22BUaYBcT79AxNqe-32ma/view?usp=sharing</t>
    </r>
    <r>
      <rPr>
        <rFont val="Calibri"/>
        <sz val="12.0"/>
      </rPr>
      <t xml:space="preserve">
</t>
    </r>
  </si>
  <si>
    <t>M1_G_10a_5</t>
  </si>
  <si>
    <t>https://drive.google.com/file/d/1EUTIBGtxZm5BhTDIUPniHj0LcaVeDw0i/view?usp=share_link</t>
  </si>
  <si>
    <r>
      <rPr>
        <rFont val="Calibri"/>
        <sz val="12.0"/>
      </rPr>
      <t xml:space="preserve">Imagen 6 línea poligonal cerrada
</t>
    </r>
    <r>
      <rPr>
        <rFont val="Calibri"/>
        <color rgb="FF1155CC"/>
        <sz val="12.0"/>
        <u/>
      </rPr>
      <t>https://drive.google.com/file/d/1PiloVsIJ_Yfx71dP7fYSuBPh5LBU2iGs/view?usp=sharing</t>
    </r>
    <r>
      <rPr>
        <rFont val="Calibri"/>
        <sz val="12.0"/>
      </rPr>
      <t xml:space="preserve">
</t>
    </r>
  </si>
  <si>
    <t>M1_G_10a_6</t>
  </si>
  <si>
    <t>https://drive.google.com/file/d/12lfrzgn8eIdCpnoH1YJDtn25KII04E0R/view?usp=share_link</t>
  </si>
  <si>
    <r>
      <rPr>
        <rFont val="Calibri"/>
        <sz val="12.0"/>
      </rPr>
      <t xml:space="preserve">Imagen TE, solo los polígonos y la descripción, sin las pizarras y niños
</t>
    </r>
    <r>
      <rPr>
        <rFont val="Calibri"/>
        <color rgb="FF1155CC"/>
        <sz val="12.0"/>
        <u/>
      </rPr>
      <t>https://drive.google.com/file/d/1M_bFRk-w1nssO1TxWLsn-zMYEvxjq3U2/view?usp=sharing</t>
    </r>
  </si>
  <si>
    <t>M1_G_10a_7</t>
  </si>
  <si>
    <t>¿Podrías hacer otro tipo de líneas abiertas y cerradas? Nos pueden hablar de plagio. Puedes hacer una figura geométrica cualquiera, hexágono, por ejemplo, y para la abierta usar el hexágono sin cerrarse y deformado.</t>
  </si>
  <si>
    <t>https://drive.google.com/file/d/1detC9iJVDFpPD6rJLif2_gpD2XWZ7MLZ/view?usp=share_link</t>
  </si>
  <si>
    <t>M1-NyO-21b Evocar</t>
  </si>
  <si>
    <t>M1-MyM-2a-9</t>
  </si>
  <si>
    <t>Misma imagen con el lápiz en vertical.</t>
  </si>
  <si>
    <t>M1_NyO_21b_1</t>
  </si>
  <si>
    <t>https://drive.google.com/file/d/14ukp9xsw8qwMqd1JgwgB0mHvVqFBGVrG/view?usp=share_link</t>
  </si>
  <si>
    <t>M1-G-6a-4</t>
  </si>
  <si>
    <t>La flor</t>
  </si>
  <si>
    <t>M1_NyO_21b_2</t>
  </si>
  <si>
    <t>https://drive.google.com/file/d/1wbY9abRvqRkc9mDP7Oec1CN5rnGJmGfd/view?usp=share_link</t>
  </si>
  <si>
    <t>Una llave</t>
  </si>
  <si>
    <t>M1_NyO_21b_3</t>
  </si>
  <si>
    <t>https://drive.google.com/file/d/11G2XarAcbZLWUMmTpRqE3heUpUj6cLBp/view?usp=share_link</t>
  </si>
  <si>
    <t>Manzana
Corazón
Pato de baño
Estrella
Flor</t>
  </si>
  <si>
    <t>M1-NyO-38a-1a pato
M1-NyO-5a-3 manzana
M1-NyO-2a-1 estrella</t>
  </si>
  <si>
    <t>Una imagen de manzana
Una imagen de corazón
Una imagen de pato de baño
Una imagen de ESTRELLA
Una imagen de FLOR</t>
  </si>
  <si>
    <t>M1_NyO_22a_1
M1_NyO_22a_2
M1_NyO_22a_3
M1_NyO_22a_4
M1_NyO_22a_5</t>
  </si>
  <si>
    <t>https://drive.google.com/drive/folders/1r5ta5But2x_erh4cKTrXTQssU3J5SXfy?usp=share_link</t>
  </si>
  <si>
    <t>Globo
Regalo
Pájaros</t>
  </si>
  <si>
    <t>Globo fiesta</t>
  </si>
  <si>
    <t>M1_MyM_1b_1</t>
  </si>
  <si>
    <t>https://drive.google.com/file/d/1v3EAWhEq1CDuIz1vI8jGtRvEQt883vki/view?usp=share_link</t>
  </si>
  <si>
    <t>Regalo envuelto</t>
  </si>
  <si>
    <t>M1_MyM_1b_2</t>
  </si>
  <si>
    <t>https://drive.google.com/file/d/1-NBKqoUCfhtRvtMOxTF1UcALDspS8tk-/view?usp=share_link</t>
  </si>
  <si>
    <t>M1-G-6a-3</t>
  </si>
  <si>
    <t>Una imagen solo con la paloma</t>
  </si>
  <si>
    <t>M1_MyM_1b_3</t>
  </si>
  <si>
    <t>https://drive.google.com/file/d/1CN_oEti3wMjRztiuuqFnbaMj5S9LZJEY/view?usp=share_link</t>
  </si>
  <si>
    <t>M2-G-1b-1</t>
  </si>
  <si>
    <t>Una imagen solo con el pajarito</t>
  </si>
  <si>
    <t>M1_MyM_1b_4</t>
  </si>
  <si>
    <t>https://drive.google.com/file/d/14Wj9WqSU5cOsVbfwqiYGKEBT9JxnxfWG/view?usp=share_link</t>
  </si>
  <si>
    <r>
      <rPr>
        <rFont val="Calibri"/>
        <sz val="12.0"/>
      </rPr>
      <t xml:space="preserve">Pájaro distintos a los anteriores: </t>
    </r>
    <r>
      <rPr>
        <rFont val="Calibri"/>
        <color rgb="FF1155CC"/>
        <sz val="12.0"/>
        <u/>
      </rPr>
      <t>https://gyazo.com/0583d994098f1bcb2b409b4b3f3eb1b1</t>
    </r>
  </si>
  <si>
    <t>M1_MyM_1b_5</t>
  </si>
  <si>
    <t>https://drive.google.com/file/d/1eiphIYBDznroVLGRVjj-lKR-vaisEXDo/view?usp=share_link</t>
  </si>
  <si>
    <t>Triángulo
Rectángulo
Cuadrado</t>
  </si>
  <si>
    <t>Imagen de triángulo con una de las líneas de color diferente y "Lado" al lado y un círculo sobre un vértice con la palabra "Vértice" al lado.</t>
  </si>
  <si>
    <t>M1_G_13a_1</t>
  </si>
  <si>
    <t>Vamos a ponerlo todo el texto con minúscula</t>
  </si>
  <si>
    <t>https://drive.google.com/file/d/1EP0-F_4odVPncMPye0wmyJgk3ZelvpDc/view?usp=share_link</t>
  </si>
  <si>
    <t xml:space="preserve">Imagen de rectángulo con una de las líneas de color diferente y "Lado" al lado y un círculo sobre un vértice con la palabra "Vértice" al lado
</t>
  </si>
  <si>
    <t>M1_G_13a_2</t>
  </si>
  <si>
    <t>https://drive.google.com/file/d/1JOROqVmP0REQJORgTKp90fs4CoEbovg-/view?usp=share_link</t>
  </si>
  <si>
    <t>Imagen de cuadrado con una de las líneas de color diferente y "Lado" al lado y un círculo sobre un vértice con la palabra "Vértice" al lado.</t>
  </si>
  <si>
    <t>M1_G_13a_3</t>
  </si>
  <si>
    <t>https://drive.google.com/file/d/1cBDUjvEESnpPJhwKNFdkRYcGslUghzXo/view?usp=share_link</t>
  </si>
  <si>
    <t>Imagen de triángulo, rectángulo y cuadrado en una sola imagen.</t>
  </si>
  <si>
    <t>M1_G_13a_4</t>
  </si>
  <si>
    <t>https://drive.google.com/file/d/1g8TfwzhR-CQ18hy82vU2Q6pDA0cYb9j4/view?usp=share_link</t>
  </si>
  <si>
    <t>M1-G-13a-1</t>
  </si>
  <si>
    <t>Igual pero traducida. Lado como "side" y vértice como "vertex".</t>
  </si>
  <si>
    <t>M1_G_13a_5</t>
  </si>
  <si>
    <t>https://drive.google.com/file/d/1keEURtYnNWxkkiCB3rJXapdjx_TeK7Vi/view?usp=share_link</t>
  </si>
  <si>
    <t>M1-G-13a-2</t>
  </si>
  <si>
    <t>M1_G_13a_6</t>
  </si>
  <si>
    <t>https://drive.google.com/file/d/1_lppWxiUZKq_VGOy7Yhw3oLmjMY_GWtB/view?usp=share_link</t>
  </si>
  <si>
    <t>M1-G-13a-3</t>
  </si>
  <si>
    <t>M1_G_13a_7</t>
  </si>
  <si>
    <t>https://drive.google.com/file/d/1R5nclhLniamzgejrnOHaIBxdXJ2qmg01/view?usp=share_link</t>
  </si>
  <si>
    <t>M1-G-13a-4</t>
  </si>
  <si>
    <t>Las tres imágenes traducidas en una sola imagen, como la 4</t>
  </si>
  <si>
    <t>M1_G_13a_8</t>
  </si>
  <si>
    <t>https://drive.google.com/file/d/1XhaJkOJfxE3oD_jrPmhOZyaVaQ9ny88s/view?usp=share_link</t>
  </si>
  <si>
    <t>M1-MyM-1b Evocar 1</t>
  </si>
  <si>
    <t>M1-NyO-39a-3</t>
  </si>
  <si>
    <t>Solo una moneda dorada</t>
  </si>
  <si>
    <t>M1_MyM_1b_6</t>
  </si>
  <si>
    <t>https://drive.google.com/file/d/1_Qh6U1joWht5vIpREkD4U6GE5gyzUzGl/view?usp=share_link</t>
  </si>
  <si>
    <t>Reutilizar imagen y solo una moneda plateada</t>
  </si>
  <si>
    <t>M1_MyM_1b_7</t>
  </si>
  <si>
    <t>https://drive.google.com/file/d/14E_A7oCdHdhVlpNb9b_8260lfmg79inR/view?usp=share_link</t>
  </si>
  <si>
    <t>M1-MyM-3a-9</t>
  </si>
  <si>
    <t>Tobogán sin los pies</t>
  </si>
  <si>
    <t>M1_MyM_1b_8</t>
  </si>
  <si>
    <t>https://drive.google.com/file/d/1lTPUoDQ4IkeFMHiKH646vnGe9rTHNg4u/view?usp=share_link</t>
  </si>
  <si>
    <t>Cometa juguete</t>
  </si>
  <si>
    <t>M1_MyM_1b_9</t>
  </si>
  <si>
    <t>https://drive.google.com/file/d/1HGIgxM9OECVUNG3zeTRp62mowvtbHNJP/view?usp=share_link</t>
  </si>
  <si>
    <t>M1-G-5a Identificar 1</t>
  </si>
  <si>
    <r>
      <rPr>
        <rFont val="Calibri"/>
        <sz val="12.0"/>
      </rPr>
      <t xml:space="preserve">Imagen de apoyo: en el interior de un aro de psicomotricidad se encuentra un niño; otro aro con el niño fuera y otro aro con el niño encima de borde del aro: </t>
    </r>
    <r>
      <rPr>
        <rFont val="Calibri"/>
        <color rgb="FF1155CC"/>
        <sz val="12.0"/>
        <u/>
      </rPr>
      <t>https://gyazo.com/449637bed5aa4aa02dbc93ca71991865</t>
    </r>
  </si>
  <si>
    <t>M1_G_5a_1</t>
  </si>
  <si>
    <t>La he dejado más horizontal y con hueco abajo para los textos
––––––
Por problema de espacio, las imágenes de los feedbacks no pueden tener esta orientación vertical, es mejor que tiendan a lo horizontal:
https://drive.google.com/file/d/1Wket_CJzd_Wy3udvt7vSpc1bYHs7p_Hy/view?usp=share_link
¿Podrías dejarla más o menos de esta manera?
https://drive.google.com/file/d/1d1PtYPEIwT1NGgatY90dMUsdW0M32ol-/view?usp=share_link</t>
  </si>
  <si>
    <t>https://drive.google.com/file/d/14UDpmNJ2xyDThGqlN_omkZgcZfzJ7O1m/view?usp=share_link</t>
  </si>
  <si>
    <t>Se ve un estanque, dentro hay patos nadando, en la orilla hay tortugas y por fuera hay gallinas.</t>
  </si>
  <si>
    <t>M1_G_5a_2</t>
  </si>
  <si>
    <t>El hueco que tenemos para la imagen es muy pequeño y no es muy legible. No es fácil distinguir los patos, las gallinas o las tortugas:
https://drive.google.com/file/d/1MHfGnCtLpjpg7TX05bBoCLVwTviZttCG/view?usp=share_link
Las tortugas déjalas mejor en mitad de entre el agua y la tierra, que no se pueda decir claramente si está mojada o seca.</t>
  </si>
  <si>
    <t>https://drive.google.com/file/d/1MvlKJi34inHtII72gTCCS3vQC8VzlPox/view?usp=share_link</t>
  </si>
  <si>
    <t xml:space="preserve">M1-G-5a Identificar 2 </t>
  </si>
  <si>
    <r>
      <rPr>
        <rFont val="Calibri"/>
        <color rgb="FF000000"/>
        <sz val="12.0"/>
      </rPr>
      <t xml:space="preserve">
</t>
    </r>
    <r>
      <rPr>
        <rFont val="Calibri"/>
        <sz val="12.0"/>
      </rPr>
      <t>Una cesta con un peluche dentro y un cochecito de juguete fuera.</t>
    </r>
  </si>
  <si>
    <t>M1_G_5a_3</t>
  </si>
  <si>
    <t>https://drive.google.com/file/d/1mP7BnxS1szz3JxaxdfMb1QIbEC6MVKiS/view?usp=share_link</t>
  </si>
  <si>
    <t xml:space="preserve">M1-G-5a Identificar 3 </t>
  </si>
  <si>
    <t>Se ve un estuche abierto. En el interior hay lápices de colores; en el exterior rotuladores.</t>
  </si>
  <si>
    <t>M1_G_5a_4</t>
  </si>
  <si>
    <t>Lo mismo que con M1-G-5a-1. Hay que intentar que las imágenes sean lo más alargadas hacia los lados. Nos vendría mejor que los rotuladores estén a derecha e izquierda del estuche en lugar de debajo.</t>
  </si>
  <si>
    <t>https://drive.google.com/file/d/1PE6GMnfIm_vhZgAhoDAzFVaWLsg8Agto/view?usp=share_link</t>
  </si>
  <si>
    <t xml:space="preserve">M1-G-5a Evocar 1 </t>
  </si>
  <si>
    <r>
      <rPr>
        <rFont val="Calibri"/>
        <sz val="12.0"/>
      </rPr>
      <t>Un cercado, en el interior se ve una granjera. En el exterior hay un perro. Encima del cercado hay un gato.</t>
    </r>
    <r>
      <rPr>
        <rFont val="Calibri"/>
        <color rgb="FF000000"/>
        <sz val="12.0"/>
      </rPr>
      <t xml:space="preserve">
</t>
    </r>
    <r>
      <rPr>
        <rFont val="Calibri"/>
        <color rgb="FF1155CC"/>
        <sz val="12.0"/>
        <u/>
      </rPr>
      <t>https://gyazo.com/6a707f7930ace8d239c5946b5c4dee84</t>
    </r>
  </si>
  <si>
    <t>M1_G_5a_5</t>
  </si>
  <si>
    <t>https://drive.google.com/file/d/1C9TezF_i9SGy2IdIKjWA_WfvNTMy0E-s/view?usp=share_link</t>
  </si>
  <si>
    <t>M1-G-17a
IDENTIFICAR</t>
  </si>
  <si>
    <t>Imagen 1 Una botella simétrica</t>
  </si>
  <si>
    <t>M1_G_17a_1</t>
  </si>
  <si>
    <t>https://drive.google.com/file/d/1_TTS6tNqHF0O2pBdEvVj_Ht6xca6G0Dw/view?usp=share_link</t>
  </si>
  <si>
    <t>Imagen 2 Un candado simétrico</t>
  </si>
  <si>
    <t>M1_G_17a_2</t>
  </si>
  <si>
    <t>https://drive.google.com/file/d/1HUFDkZJhCQtjPc2PMVG2hal9LY73CaVz/view?usp=share_link</t>
  </si>
  <si>
    <t>bicicleta M1-NyO-2a-2</t>
  </si>
  <si>
    <t>Imagen 3 Una bicicleta</t>
  </si>
  <si>
    <t>M1_G_17a_3</t>
  </si>
  <si>
    <t>https://drive.google.com/file/d/1N88U7JJa3qqCiKfNMzNcBfWoe6bRWVWG/view?usp=share_link</t>
  </si>
  <si>
    <t xml:space="preserve">pato M1-NyO-38a-1a </t>
  </si>
  <si>
    <t>Imagen 4 Un pato de baño</t>
  </si>
  <si>
    <t>M1_G_17a_4</t>
  </si>
  <si>
    <t>https://drive.google.com/file/d/1SZnYle8w9-utxEQL_ivdhtfeu6-n9v-w/view?usp=share_link</t>
  </si>
  <si>
    <t>coche M1-NyO-9a-1</t>
  </si>
  <si>
    <t>Imagen 5 Un coche</t>
  </si>
  <si>
    <t>M1_G_17a_5</t>
  </si>
  <si>
    <t>https://drive.google.com/file/d/17b2uLGHeYvRnirPCmI2R1nHpRLfc2WFX/view?usp=share_link</t>
  </si>
  <si>
    <t>Imagen 6 Una estrella simétrica</t>
  </si>
  <si>
    <t>M1_G_17a_6</t>
  </si>
  <si>
    <t>https://drive.google.com/file/d/1MaT2FPKWB_TiRrAdffV2XkFv2om3Vyxs/view?usp=share_link</t>
  </si>
  <si>
    <t>Imagen 7 Una cuchara simétrica</t>
  </si>
  <si>
    <t>M1_G_17a_7</t>
  </si>
  <si>
    <t>https://drive.google.com/file/d/1IO5Mu6wc264kv5zH-gQCJnWncevzci5n/view?usp=share_link</t>
  </si>
  <si>
    <t>taza M1-MyM-5a-1</t>
  </si>
  <si>
    <t>Imagen 8 Una taza</t>
  </si>
  <si>
    <t>M1_G_17a_8</t>
  </si>
  <si>
    <t>https://drive.google.com/file/d/14WkIqMeQB9y7bpdRR7GAkLUrsU_qnBot/view?usp=share_link</t>
  </si>
  <si>
    <t>plátano M1-NyO-35a-2</t>
  </si>
  <si>
    <t>Imagen 9 Un plátano</t>
  </si>
  <si>
    <t>M1_G_17a_9</t>
  </si>
  <si>
    <t>https://drive.google.com/file/d/1MNbbbzjgCxFkUB3OtUlZ6EHwOIwxCQZt/view?usp=sharing</t>
  </si>
  <si>
    <t>limón M1-MyM-6a-1</t>
  </si>
  <si>
    <t>Imagen 10 Un limón</t>
  </si>
  <si>
    <t>M1_G_17a_10</t>
  </si>
  <si>
    <t>https://drive.google.com/file/d/1CBx37tUGnuob-ruFFuU9SKsGIch162e-/view?usp=share_link</t>
  </si>
  <si>
    <t>Imagen 11 Una rueda simétrica</t>
  </si>
  <si>
    <t>M1_G_17a_11</t>
  </si>
  <si>
    <t>https://drive.google.com/file/d/11Zb1nRvTskmmgUzWedBl76RqAgjDri4e/view?usp=share_link</t>
  </si>
  <si>
    <t>Imagen 12 Un corazón simétrico</t>
  </si>
  <si>
    <t>M1_G_17a_12</t>
  </si>
  <si>
    <t>https://drive.google.com/file/d/1QyG0donBCIeS2jfBmggy1IwxV9lrH9mn/view?usp=share_link</t>
  </si>
  <si>
    <t>cebolla M1-EyP-1b-5b</t>
  </si>
  <si>
    <t>Imagen 13 Una cebolla</t>
  </si>
  <si>
    <t>M1_G_17a_13</t>
  </si>
  <si>
    <t>https://drive.google.com/file/d/1pfJ16w7hQtZXohwGo7g16MZ0EXy-jGCo/view?usp=share_link</t>
  </si>
  <si>
    <t>casa M1-G-4a-8</t>
  </si>
  <si>
    <t>Imagen 14 Una casa</t>
  </si>
  <si>
    <t>M1_G_17a_14</t>
  </si>
  <si>
    <t>https://drive.google.com/file/d/1-K5cFupdznJUffyRNSAjKDviHUliLYKx/view?usp=share_link</t>
  </si>
  <si>
    <t>autobús M1-EyP-3a-3</t>
  </si>
  <si>
    <t>Imagen 15 Un autobús</t>
  </si>
  <si>
    <t>M1_G_17a_15</t>
  </si>
  <si>
    <t>https://drive.google.com/file/d/1zYHksJRiWwhfuL4-KeXnmpnlMt0Y6aop/view?usp=share_link</t>
  </si>
  <si>
    <t>M1-G-17a
EVOCAR</t>
  </si>
  <si>
    <t>IMAGEN 16 una guitarra simétrica, con el eje marcado</t>
  </si>
  <si>
    <t>M1_G_17a_16</t>
  </si>
  <si>
    <t>https://drive.google.com/file/d/1w-_3usvxzh-8Ovh3ZhB30w2pAaOPbnD1/view?usp=share_link</t>
  </si>
  <si>
    <t>IMAGEN 17 Una cuchara, con el eje de simetria marcado</t>
  </si>
  <si>
    <t>M1_G_17a_17</t>
  </si>
  <si>
    <t>https://drive.google.com/file/d/1V9bMMQG9zj1g-sFwp7dorIjva8uyZwuV/view?usp=share_link</t>
  </si>
  <si>
    <t>IMAGEN 18 Un árbol asimétrico, con eje vertical por la mitad</t>
  </si>
  <si>
    <t>M1_G_17a_18</t>
  </si>
  <si>
    <t>https://drive.google.com/file/d/1gwYiNH0ipWH85lbpG4_rgizwgTBfoRQE/view?usp=share_link</t>
  </si>
  <si>
    <t>M1-G-17a
TE</t>
  </si>
  <si>
    <t>Una imagen de una lampara simétrica, con su eje de simetria marcado, debajo se lee "con simetría", y a su lado otra lámpara asimétrica, sin eje a la mitad, debajo se lee "sin simetría".</t>
  </si>
  <si>
    <t>M1_G_17a_19</t>
  </si>
  <si>
    <t>https://drive.google.com/file/d/1AQ0RGVf6ZbQP2T86ZwOcXzcCwH1VGnb4/view?usp=share_link</t>
  </si>
  <si>
    <t>M1-G-17a-19</t>
  </si>
  <si>
    <t>debajo de la simétrica: symmetric
debajo de la asimétrica: asymmetric</t>
  </si>
  <si>
    <t>M1_G_17a_20</t>
  </si>
  <si>
    <t>https://drive.google.com/file/d/1Kscl8U4hrMnLOjKQx92AWJ56SmV8sXkl/view?usp=share_link</t>
  </si>
  <si>
    <t>Flechitas</t>
  </si>
  <si>
    <r>
      <rPr>
        <rFont val="Calibri"/>
        <sz val="12.0"/>
      </rPr>
      <t xml:space="preserve">Necesitamos una imagen solo con las flechitas de este ejemplo guarrindongo que he hecho. Solo intenta dejar el menor blanco posible dentro de que podamos poner todas las etiquetas: </t>
    </r>
    <r>
      <rPr>
        <rFont val="Calibri"/>
        <color rgb="FF000000"/>
        <sz val="12.0"/>
      </rPr>
      <t xml:space="preserve">
</t>
    </r>
    <r>
      <rPr>
        <rFont val="Calibri"/>
        <color rgb="FF1155CC"/>
        <sz val="12.0"/>
        <u/>
      </rPr>
      <t>https://gyazo.com/a14fe5e7179ed5c93feb8f5504f846af</t>
    </r>
    <r>
      <rPr>
        <rFont val="Calibri"/>
        <sz val="12.0"/>
      </rPr>
      <t xml:space="preserve"> </t>
    </r>
  </si>
  <si>
    <t>M1_NyO_12a_1</t>
  </si>
  <si>
    <r>
      <rPr>
        <rFont val="Calibri"/>
        <sz val="12.0"/>
      </rPr>
      <t xml:space="preserve">¿Puedes hacer que las flechas no sean tan grandes, que sean un poco más planas?
Así se ve ahora, debería ocupar menos espacio: </t>
    </r>
    <r>
      <rPr>
        <rFont val="Calibri"/>
        <color rgb="FF1155CC"/>
        <sz val="12.0"/>
        <u/>
      </rPr>
      <t>https://gyazo.com/801ffd22071d5496e6873899519711ac</t>
    </r>
    <r>
      <rPr>
        <rFont val="Calibri"/>
        <sz val="12.0"/>
      </rPr>
      <t xml:space="preserve"> </t>
    </r>
  </si>
  <si>
    <t>https://drive.google.com/file/d/1wytiVg-BelzAiRew8tM3TeCgAUW_Idwh/view?usp=share_link</t>
  </si>
  <si>
    <t>M1-NyO-33a
Identificar 1</t>
  </si>
  <si>
    <t>Imagen de apoyo: Una balanza de cocina, sobre esta un bowl. En el visor se verá el número {{Q1}} y debajo rotulado {{T1}}.</t>
  </si>
  <si>
    <t>M1_NyO_33a_1</t>
  </si>
  <si>
    <t>https://drive.google.com/file/d/1QbxMI6QK57Cz2fWhaoUe-2IrLiZeO5GW/view?usp=share_link</t>
  </si>
  <si>
    <t>M1-NyO-33a
Identificar 2</t>
  </si>
  <si>
    <t>Imagen de apoyo: Un móvil, en el visor se verá el número {{Q1}} y debajo rotulado {{T1}}.</t>
  </si>
  <si>
    <t>M1_NyO_33a_2</t>
  </si>
  <si>
    <t>https://drive.google.com/file/d/1O80Qc0l6LVN_37CSHO1ecKbv7m3R-oZD/view?usp=share_link</t>
  </si>
  <si>
    <t>Imágenes con reglas</t>
  </si>
  <si>
    <t>Un lápiz horizonal, una regla debajo de él, se ve que el lápiz mide 12 cm</t>
  </si>
  <si>
    <t>M1_MyM_15a_1</t>
  </si>
  <si>
    <t>https://drive.google.com/file/d/1jd3sSh_r9TsNDE4Co6PhE_a_WBX7cb7C/view?usp=share_link</t>
  </si>
  <si>
    <t>Un cochecito de juguete, una regla debajo de él, se ve que el cochecito mide 7 cm</t>
  </si>
  <si>
    <t>M1_MyM_15a_2</t>
  </si>
  <si>
    <t>https://drive.google.com/file/d/1zn0ZZVKfSpHKdjNm4A_Wmmxrr7B7VcuG/view?usp=share_link</t>
  </si>
  <si>
    <r>
      <rPr>
        <rFont val="Calibri"/>
        <sz val="12.0"/>
      </rPr>
      <t xml:space="preserve">Un libro con cierta perspectiva, casi horizontal, una regla debajo de él, se ve que el libro mide 18 cm (que se absolutamente la medida, de una esquina de donde empieza el dibujo a la esquina contraria de donde acaba. No es la medida de la portada o la medida del lomo, es la medida del dibujo) </t>
    </r>
    <r>
      <rPr>
        <rFont val="Calibri"/>
        <color rgb="FF1155CC"/>
        <sz val="12.0"/>
        <u/>
      </rPr>
      <t>https://www3.gobiernodecanarias.org/medusa/mediateca/ecoescuela/wp-content/uploads/sites/2/2013/11/11-Libro.png</t>
    </r>
  </si>
  <si>
    <t>M1_MyM_15a_3</t>
  </si>
  <si>
    <r>
      <rPr>
        <rFont val="Calibri"/>
        <sz val="12.0"/>
      </rPr>
      <t xml:space="preserve">¿Se puede hascer que el libro se vea más pequeño? Ahora se ve muy grande en proporción: </t>
    </r>
    <r>
      <rPr>
        <rFont val="Calibri"/>
        <color rgb="FF1155CC"/>
        <sz val="12.0"/>
        <u/>
      </rPr>
      <t>https://gyazo.com/59afb1bc1efaab3cc89ecaf0dab2d8c8</t>
    </r>
    <r>
      <rPr>
        <rFont val="Calibri"/>
        <sz val="12.0"/>
      </rPr>
      <t xml:space="preserve"> </t>
    </r>
  </si>
  <si>
    <t>https://drive.google.com/file/d/1MdaHyeE6GqHeF5WRuwN_PMfxuGgFc4Nt/view?usp=share_link</t>
  </si>
  <si>
    <t>Una llave horizonal, una regla debajo de ella, se ve que la llave mide 5 cm</t>
  </si>
  <si>
    <t>M1_MyM_15a_4</t>
  </si>
  <si>
    <t>https://drive.google.com/file/d/1UrINQ8TXwWKc-O4F1hGiNWOrTHfj0-0J/view?usp=share_link</t>
  </si>
  <si>
    <t>Un pez delgadito horizonal, una regla debajo de él, se ve que el pez mide 9 cm</t>
  </si>
  <si>
    <t>M1_MyM_15a_5</t>
  </si>
  <si>
    <t>https://drive.google.com/file/d/1nLjlqRrLV9IC4XBrokuRFzXXmLwjXJo8/view?usp=share_link</t>
  </si>
  <si>
    <t>Un destornillador horizonal, una regla debajo de él, se ve que el destornillador mide 8 cm</t>
  </si>
  <si>
    <t>M1_MyM_15a_6</t>
  </si>
  <si>
    <t>https://drive.google.com/file/d/1rgZZOq76QZrjA5F0o8SWro08nzDDMNCS/view?usp=share_link</t>
  </si>
  <si>
    <t>Suma con resta numérica</t>
  </si>
  <si>
    <r>
      <rPr>
        <rFont val="Calibri"/>
        <sz val="12.0"/>
      </rPr>
      <t xml:space="preserve">Algo de este estilo, pero que se entienda mejor. Mejores flechas, más estético... </t>
    </r>
    <r>
      <rPr>
        <rFont val="Calibri"/>
        <color rgb="FF1155CC"/>
        <sz val="12.0"/>
        <u/>
      </rPr>
      <t>https://drive.google.com/file/d/1RqIk4fKUuqBj53enhyF8KUV-drsJFubN/view?usp=share_link</t>
    </r>
  </si>
  <si>
    <t>M1_NyO_46a_1</t>
  </si>
  <si>
    <t>https://drive.google.com/file/d/1FlxLPxd_2hlYvL4VaDsS3nZ8w1j_T_7_/view?usp=share_link</t>
  </si>
  <si>
    <t>Resta con resta numérica</t>
  </si>
  <si>
    <r>
      <rPr>
        <rFont val="Calibri"/>
        <sz val="12.0"/>
      </rPr>
      <t xml:space="preserve">Algo de este estilo, pero que se entienda mejor. Mejores flechas, más estético... </t>
    </r>
    <r>
      <rPr>
        <rFont val="Calibri"/>
        <color rgb="FF1155CC"/>
        <sz val="12.0"/>
        <u/>
      </rPr>
      <t>https://drive.google.com/file/d/1gAyINuWTyDXxCtp9L4jcKmBsYWn9T0NE/view?usp=share_link</t>
    </r>
  </si>
  <si>
    <t>M1_NyO_47a_1</t>
  </si>
  <si>
    <t>https://drive.google.com/file/d/1EoqmumM66mEIuJOu8a0e8svSjaDmiKTY/view?usp=share_link</t>
  </si>
  <si>
    <t>Objetos formados por cubos, prismas rectangulares, conos y cilindros</t>
  </si>
  <si>
    <t>https://drive.google.com/file/d/1wdnjlP3bJhgLJAzNnHHOrDAKGfh9v76g/view?usp=share_link</t>
  </si>
  <si>
    <t>M1_G_18a_1</t>
  </si>
  <si>
    <t>https://drive.google.com/file/d/1Du4VAQgPhQcdXeRZlYiBMcrbbvEZvvuH/view?usp=share_link</t>
  </si>
  <si>
    <t>https://drive.google.com/file/d/1Npq7j7wrrq4NuKIAtL0lFqTjQ18jqKLk/view?usp=share_link</t>
  </si>
  <si>
    <t>M1_G_18a_2</t>
  </si>
  <si>
    <t>https://drive.google.com/file/d/1EF1OvmbyyfsejSMLd5TJmTM4prp2zbLF/view?usp=share_link</t>
  </si>
  <si>
    <t>https://drive.google.com/file/d/1GtMruykOjx5ux0txtSaCBkeqPZSX9Du-/view?usp=share_link</t>
  </si>
  <si>
    <t>M1_G_18a_3</t>
  </si>
  <si>
    <t>https://drive.google.com/file/d/1MGEP6ivCGfQ5S1lUfKpdpzVWQGcO5zFS/view?usp=share_link</t>
  </si>
  <si>
    <t>https://drive.google.com/file/d/1SsupyYMvxuVwldnyLhOoCn7ko0fvqkzA/view?usp=share_link</t>
  </si>
  <si>
    <t>M1_G_18a_4</t>
  </si>
  <si>
    <t>https://drive.google.com/file/d/1rZnRO0oyO4q6TSfY-KE9NmFpy8hCGOQr/view?usp=share_link</t>
  </si>
  <si>
    <t>https://drive.google.com/file/d/16aOTOK2Voieo6qsyXhe5HKthy_xRC-Bt/view?usp=share_link</t>
  </si>
  <si>
    <t>M1_G_18a_5</t>
  </si>
  <si>
    <t>https://drive.google.com/file/d/1dq6Z9o5ED8GhSErvHppfCI6AApFYyW7C/view?usp=share_link</t>
  </si>
  <si>
    <t>https://drive.google.com/file/d/1nPwMNesjBEJA3RdKzKrTolvNJKTPWGZ6/view?usp=share_link</t>
  </si>
  <si>
    <t>M1_G_18a_6</t>
  </si>
  <si>
    <t>https://drive.google.com/file/d/1xsOFhwldaDtkqRL6M_bWCDAqEjSaaGaZ/view?usp=share_link</t>
  </si>
  <si>
    <r>
      <rPr>
        <rFont val="Calibri"/>
        <color rgb="FF000000"/>
        <sz val="12.0"/>
      </rPr>
      <t xml:space="preserve">Con una separación suficiente entre ellas y espacio debajo para poner etiquetas nosotros del nombre de las figuras.
</t>
    </r>
    <r>
      <rPr>
        <rFont val="Calibri"/>
        <color rgb="FF1155CC"/>
        <sz val="12.0"/>
        <u/>
      </rPr>
      <t>https://drive.google.com/file/d/1N6Ejp2AlPd35PdbH5tPkdt1nIvgzMxe-/view?usp=share_link</t>
    </r>
  </si>
  <si>
    <t>M1_G_18a_7</t>
  </si>
  <si>
    <t>https://drive.google.com/file/d/1aDIAsBeXvLxT20ZzckwYK3rFzv8MvNeN/view?usp=share_link</t>
  </si>
  <si>
    <t>Objetos y reglas de pulgadas</t>
  </si>
  <si>
    <t>Similar a M1_MyM_15a. Una cuchara horizontal, debajo una regla, se ve que mide 5 pulgadas.</t>
  </si>
  <si>
    <t>M1_MyM_16a_1</t>
  </si>
  <si>
    <t>https://drive.google.com/file/d/19Tc4NrvA3bN9X3-5v8aODf7GbGLtN2Xn/view?usp=share_link</t>
  </si>
  <si>
    <t>Unas gafas, horizontal, debajo una regla, se ve que miden 6 pulgadas.</t>
  </si>
  <si>
    <t>M1_MyM_16a_2</t>
  </si>
  <si>
    <t xml:space="preserve">Puedes hacer que las gafas estén mejor dobladas? </t>
  </si>
  <si>
    <t>https://drive.google.com/file/d/1j-pnVjFvjP5RmM8nkd-uYPFzSHbc-tUU/view?usp=share_link</t>
  </si>
  <si>
    <t>Un mando a distancia horizontal, una regla debajo, se ve que mide 8 pulgadas.</t>
  </si>
  <si>
    <t>M1_MyM_16a_3</t>
  </si>
  <si>
    <r>
      <rPr>
        <rFont val="Calibri"/>
        <sz val="12.0"/>
      </rPr>
      <t xml:space="preserve">Me da la sensación de que es muy ancho el mando, ¿podrías reducirlo? </t>
    </r>
    <r>
      <rPr>
        <rFont val="Calibri"/>
        <color rgb="FF1155CC"/>
        <sz val="12.0"/>
        <u/>
      </rPr>
      <t>https://gyazo.com/a36359c752ddb9bb28448f5b4cf1f22a</t>
    </r>
    <r>
      <rPr>
        <rFont val="Calibri"/>
        <sz val="12.0"/>
      </rPr>
      <t xml:space="preserve"> </t>
    </r>
  </si>
  <si>
    <t>https://drive.google.com/file/d/1XdB9wuyBHo3I4zO9AqMVACEG3yEOFbnG/view?usp=share_link</t>
  </si>
  <si>
    <t>Una piruleta horizontal, una regla debajo, se ve que mide 4 pulgadas.</t>
  </si>
  <si>
    <t>M1_MyM_16a_4</t>
  </si>
  <si>
    <t>https://drive.google.com/file/d/1KJujkx_z5i15GcDOHbc5C0GMm7NeeUuK/view?usp=share_link</t>
  </si>
  <si>
    <t>Una llave fija (herramienta) horizontal, una regla debajo, se ve que mide 6 pulgadas.</t>
  </si>
  <si>
    <t>M1_MyM_16a_5</t>
  </si>
  <si>
    <t>https://drive.google.com/file/d/1J3P5fN93z5m-C5WNFp7JY1FCjtfw3eIk/view?usp=share_link</t>
  </si>
  <si>
    <t>Una tiza horizontal, una regla debajo, se ve que mide 4 pulgadas.</t>
  </si>
  <si>
    <t>M1_MyM_16a_6</t>
  </si>
  <si>
    <t>https://drive.google.com/file/d/1-uzaQAr64y7fMHVhtQbCcnv5d4l_RomR/view?usp=share_link</t>
  </si>
  <si>
    <t>Pez azul</t>
  </si>
  <si>
    <t>Se verá a un tamaño de 70px de ancho y 54px de alto.</t>
  </si>
  <si>
    <t>M1_EyP_2b_1</t>
  </si>
  <si>
    <t>https://drive.google.com/file/d/1sx4Iz3JWktl7NCqk32oXsZR0wZJZTN6D/view?usp=share_link</t>
  </si>
  <si>
    <t>Pez rojo</t>
  </si>
  <si>
    <t>M1_EyP_2b_2</t>
  </si>
  <si>
    <t>https://drive.google.com/file/d/1kSotOGfuDa4VxErvWDrSVoCUkyy88kOv/view?usp=share_link</t>
  </si>
  <si>
    <t>Pez amarillo</t>
  </si>
  <si>
    <t>M1_EyP_2b_3</t>
  </si>
  <si>
    <t>https://drive.google.com/file/d/1sl-aZzALCPixnwocZSOlRlyH72x7A_XY/view?usp=share_link</t>
  </si>
  <si>
    <t>Matemáticas</t>
  </si>
  <si>
    <t>Pendiente de revisión</t>
  </si>
  <si>
    <t>Ortografía+cast</t>
  </si>
  <si>
    <t>JSON sin imagen</t>
  </si>
  <si>
    <t>JSON con imagen</t>
  </si>
  <si>
    <t>Problema técnico</t>
  </si>
  <si>
    <t>Actividades</t>
  </si>
  <si>
    <t>Quien puede poner este estado</t>
  </si>
  <si>
    <t>Qué significa</t>
  </si>
  <si>
    <t>Editor</t>
  </si>
  <si>
    <t>Pendiente de revisar ortografía y el castellano.</t>
  </si>
  <si>
    <t>Pendiente de montar JSON (sin imagen).</t>
  </si>
  <si>
    <t>Pendiente de montar JSON (con imagen).</t>
  </si>
  <si>
    <t>Pendiente de revisar.</t>
  </si>
  <si>
    <t>JSON terminado.</t>
  </si>
  <si>
    <t>Imágenes</t>
  </si>
  <si>
    <t>Se ha revisado que la actividad se corresponde con el concepto y el outcome, se ha copiado del excel ARG (hoja de actividades y de imágenes). Pendiente de revisar descripción de imagen.</t>
  </si>
  <si>
    <t>Pendiente de dibujar</t>
  </si>
  <si>
    <t>Se puede dibujar la imagen.</t>
  </si>
  <si>
    <t>Autor</t>
  </si>
  <si>
    <t>Se puede revisar la imagen para recibir OK o comentarios.</t>
  </si>
  <si>
    <t>Pendiente de corrección</t>
  </si>
  <si>
    <t>Se puede corregir la imagen a partir de los comentarios.</t>
  </si>
  <si>
    <t>Imagen terminada.</t>
  </si>
  <si>
    <t>\"type\": \"bar\"</t>
  </si>
  <si>
    <t>Gráfico de barras</t>
  </si>
  <si>
    <t>\"type\": \"line\"</t>
  </si>
  <si>
    <t>Curva de frecuencias</t>
  </si>
  <si>
    <t>\"type\": \"pie\"</t>
  </si>
  <si>
    <t>Gráfico de sectores</t>
  </si>
  <si>
    <t>Choice matrix – inline</t>
  </si>
  <si>
    <t>True/False</t>
  </si>
  <si>
    <t>clock</t>
  </si>
  <si>
    <t>Clock</t>
  </si>
  <si>
    <t>Cloze with drag &amp; drop</t>
  </si>
  <si>
    <t>Cloze with drop down</t>
  </si>
  <si>
    <t>counting</t>
  </si>
  <si>
    <t>Counting</t>
  </si>
  <si>
    <t>equivLiteral</t>
  </si>
  <si>
    <t>Cloze math (Literal)</t>
  </si>
  <si>
    <t>equivSymbolic</t>
  </si>
  <si>
    <t>Cloze math (Symbolic)</t>
  </si>
  <si>
    <t>labelImage</t>
  </si>
  <si>
    <t>Match list</t>
  </si>
  <si>
    <t>Multiple choice – multiple response</t>
  </si>
  <si>
    <t>Multiple choice</t>
  </si>
  <si>
    <t>Multiple choice – standard</t>
  </si>
  <si>
    <t>numberline</t>
  </si>
  <si>
    <t>Numberline</t>
  </si>
  <si>
    <t>orderNumbers</t>
  </si>
  <si>
    <t>Order List</t>
  </si>
  <si>
    <t>pathway</t>
  </si>
  <si>
    <t>pictograph</t>
  </si>
  <si>
    <t>Pictograma</t>
  </si>
  <si>
    <t>valor</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</si>
</sst>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d/mm/yyyy"/>
    <numFmt numFmtId="165" formatCode="#,##0.00 %"/>
  </numFmts>
  <fonts count="36">
    <font>
      <sz val="10.0"/>
      <color rgb="FF000000"/>
      <name val="Arial"/>
      <scheme val="minor"/>
    </font>
    <font>
      <b/>
      <sz val="12.0"/>
      <color theme="1"/>
      <name val="Calibri"/>
    </font>
    <font>
      <b/>
      <sz val="12.0"/>
      <color rgb="FF000000"/>
      <name val="Calibri"/>
    </font>
    <font>
      <sz val="12.0"/>
      <color theme="1"/>
      <name val="Calibri"/>
    </font>
    <font>
      <sz val="12.0"/>
      <color rgb="FFFFFFFF"/>
      <name val="Calibri"/>
    </font>
    <font>
      <sz val="12.0"/>
      <color rgb="FF000000"/>
      <name val="Calibri"/>
    </font>
    <font>
      <u/>
      <sz val="12.0"/>
      <color rgb="FF0000FF"/>
      <name val="Calibri"/>
    </font>
    <font>
      <u/>
      <sz val="12.0"/>
      <color rgb="FF0000FF"/>
      <name val="Calibri"/>
    </font>
    <font>
      <color theme="1"/>
      <name val="Arial"/>
    </font>
    <font>
      <sz val="12.0"/>
      <color rgb="FF202124"/>
      <name val="Calibri"/>
    </font>
    <font>
      <u/>
      <sz val="12.0"/>
      <color rgb="FF0000FF"/>
      <name val="Calibri"/>
    </font>
    <font>
      <u/>
      <sz val="12.0"/>
      <color rgb="FF0000FF"/>
      <name val="Calibri"/>
    </font>
    <font>
      <u/>
      <sz val="12.0"/>
      <color rgb="FF0000FF"/>
      <name val="Calibri"/>
    </font>
    <font>
      <u/>
      <color rgb="FF0000FF"/>
    </font>
    <font>
      <u/>
      <sz val="12.0"/>
      <color rgb="FF0000FF"/>
      <name val="Calibri"/>
    </font>
    <font>
      <u/>
      <sz val="12.0"/>
      <color rgb="FF0000FF"/>
      <name val="Calibri"/>
    </font>
    <font>
      <u/>
      <sz val="12.0"/>
      <color rgb="FF0000FF"/>
      <name val="Calibri"/>
    </font>
    <font>
      <b/>
      <sz val="12.0"/>
      <color rgb="FF4285F4"/>
      <name val="Calibri"/>
    </font>
    <font>
      <u/>
      <sz val="12.0"/>
      <color rgb="FF000000"/>
      <name val="Calibri"/>
    </font>
    <font>
      <u/>
      <sz val="12.0"/>
      <color rgb="FF1155CC"/>
      <name val="Calibri"/>
    </font>
    <font>
      <strike/>
      <sz val="12.0"/>
      <color theme="1"/>
      <name val="Calibri"/>
    </font>
    <font>
      <strike/>
      <sz val="12.0"/>
      <color rgb="FF0000FF"/>
      <name val="Calibri"/>
    </font>
    <font>
      <u/>
      <sz val="12.0"/>
      <color rgb="FF0000FF"/>
      <name val="Calibri"/>
    </font>
    <font>
      <sz val="12.0"/>
      <color rgb="FF0000FF"/>
      <name val="Calibri"/>
    </font>
    <font>
      <sz val="12.0"/>
      <color rgb="FF1155CC"/>
      <name val="Calibri"/>
    </font>
    <font>
      <sz val="12.0"/>
      <color rgb="FF000000"/>
      <name val="Docs-Calibri"/>
    </font>
    <font>
      <u/>
      <sz val="12.0"/>
      <color rgb="FF0000FF"/>
      <name val="Calibri"/>
    </font>
    <font>
      <b/>
      <sz val="14.0"/>
      <color theme="1"/>
      <name val="Calibri"/>
    </font>
    <font/>
    <font>
      <b/>
      <sz val="14.0"/>
      <color rgb="FFFFFFFF"/>
      <name val="Calibri"/>
    </font>
    <font>
      <sz val="14.0"/>
      <color theme="1"/>
      <name val="Calibri"/>
    </font>
    <font>
      <b/>
      <sz val="12.0"/>
      <color rgb="FFFFFFFF"/>
      <name val="Arial"/>
    </font>
    <font>
      <sz val="12.0"/>
      <color theme="1"/>
      <name val="Arial"/>
    </font>
    <font>
      <color theme="1"/>
      <name val="Arial"/>
      <scheme val="minor"/>
    </font>
    <font>
      <b/>
      <color theme="1"/>
      <name val="Arial"/>
    </font>
    <font>
      <b/>
      <color theme="1"/>
      <name val="Arial"/>
      <scheme val="minor"/>
    </font>
  </fonts>
  <fills count="18">
    <fill>
      <patternFill patternType="none"/>
    </fill>
    <fill>
      <patternFill patternType="lightGray"/>
    </fill>
    <fill>
      <patternFill patternType="solid">
        <fgColor rgb="FFFCE5CD"/>
        <bgColor rgb="FFFCE5CD"/>
      </patternFill>
    </fill>
    <fill>
      <patternFill patternType="solid">
        <fgColor rgb="FFD9D2E9"/>
        <bgColor rgb="FFD9D2E9"/>
      </patternFill>
    </fill>
    <fill>
      <patternFill patternType="solid">
        <fgColor rgb="FFEAD1DC"/>
        <bgColor rgb="FFEAD1DC"/>
      </patternFill>
    </fill>
    <fill>
      <patternFill patternType="solid">
        <fgColor rgb="FFC9DAF8"/>
        <bgColor rgb="FFC9DAF8"/>
      </patternFill>
    </fill>
    <fill>
      <patternFill patternType="solid">
        <fgColor rgb="FFA4C2F4"/>
        <bgColor rgb="FFA4C2F4"/>
      </patternFill>
    </fill>
    <fill>
      <patternFill patternType="solid">
        <fgColor rgb="FFFFFFFF"/>
        <bgColor rgb="FFFFFFFF"/>
      </patternFill>
    </fill>
    <fill>
      <patternFill patternType="solid">
        <fgColor rgb="FF6D9EEB"/>
        <bgColor rgb="FF6D9EEB"/>
      </patternFill>
    </fill>
    <fill>
      <patternFill patternType="solid">
        <fgColor rgb="FFFFF2CC"/>
        <bgColor rgb="FFFFF2CC"/>
      </patternFill>
    </fill>
    <fill>
      <patternFill patternType="solid">
        <fgColor rgb="FFF4CCCC"/>
        <bgColor rgb="FFF4CCCC"/>
      </patternFill>
    </fill>
    <fill>
      <patternFill patternType="solid">
        <fgColor rgb="FFB7E1CD"/>
        <bgColor rgb="FFB7E1CD"/>
      </patternFill>
    </fill>
    <fill>
      <patternFill patternType="solid">
        <fgColor rgb="FFCFE2F3"/>
        <bgColor rgb="FFCFE2F3"/>
      </patternFill>
    </fill>
    <fill>
      <patternFill patternType="solid">
        <fgColor rgb="FF1155CC"/>
        <bgColor rgb="FF1155CC"/>
      </patternFill>
    </fill>
    <fill>
      <patternFill patternType="solid">
        <fgColor rgb="FF3C78D8"/>
        <bgColor rgb="FF3C78D8"/>
      </patternFill>
    </fill>
    <fill>
      <patternFill patternType="solid">
        <fgColor rgb="FFFFE599"/>
        <bgColor rgb="FFFFE599"/>
      </patternFill>
    </fill>
    <fill>
      <patternFill patternType="solid">
        <fgColor rgb="FFF9CB9C"/>
        <bgColor rgb="FFF9CB9C"/>
      </patternFill>
    </fill>
    <fill>
      <patternFill patternType="solid">
        <fgColor rgb="FFDD7E6B"/>
        <bgColor rgb="FFDD7E6B"/>
      </patternFill>
    </fill>
  </fills>
  <borders count="10">
    <border/>
    <border>
      <right style="thin">
        <color rgb="FF000000"/>
      </right>
    </border>
    <border>
      <left style="thin">
        <color rgb="FF000000"/>
      </left>
      <top style="thin">
        <color rgb="FF000000"/>
      </top>
    </border>
    <border>
      <left style="thin">
        <color rgb="FF000000"/>
      </left>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s>
  <cellStyleXfs count="1">
    <xf borderId="0" fillId="0" fontId="0" numFmtId="0" applyAlignment="1" applyFont="1"/>
  </cellStyleXfs>
  <cellXfs count="206">
    <xf borderId="0" fillId="0" fontId="0" numFmtId="0" xfId="0" applyAlignment="1" applyFont="1">
      <alignment readingOrder="0" shrinkToFit="0" vertical="bottom" wrapText="0"/>
    </xf>
    <xf borderId="0" fillId="2" fontId="1" numFmtId="0" xfId="0" applyAlignment="1" applyFill="1" applyFont="1">
      <alignment horizontal="center" readingOrder="0" shrinkToFit="0" vertical="center" wrapText="1"/>
    </xf>
    <xf borderId="0" fillId="2" fontId="1" numFmtId="0" xfId="0" applyAlignment="1" applyFont="1">
      <alignment horizontal="center" shrinkToFit="0" vertical="center" wrapText="1"/>
    </xf>
    <xf borderId="0" fillId="2" fontId="2" numFmtId="0" xfId="0" applyAlignment="1" applyFont="1">
      <alignment horizontal="center" shrinkToFit="0" vertical="center" wrapText="1"/>
    </xf>
    <xf borderId="0" fillId="3" fontId="1" numFmtId="0" xfId="0" applyAlignment="1" applyFill="1" applyFont="1">
      <alignment horizontal="center" readingOrder="0" shrinkToFit="0" vertical="center" wrapText="1"/>
    </xf>
    <xf borderId="0" fillId="4" fontId="1" numFmtId="0" xfId="0" applyAlignment="1" applyFill="1" applyFont="1">
      <alignment horizontal="center" readingOrder="0" shrinkToFit="0" vertical="center" wrapText="1"/>
    </xf>
    <xf borderId="0" fillId="0" fontId="3" numFmtId="0" xfId="0" applyAlignment="1" applyFont="1">
      <alignment horizontal="center" shrinkToFit="0" vertical="center" wrapText="1"/>
    </xf>
    <xf borderId="0" fillId="5" fontId="3" numFmtId="0" xfId="0" applyAlignment="1" applyFill="1" applyFont="1">
      <alignment horizontal="center" shrinkToFit="0" vertical="center" wrapText="1"/>
    </xf>
    <xf borderId="0" fillId="0" fontId="4" numFmtId="0" xfId="0" applyAlignment="1" applyFont="1">
      <alignment horizontal="center" readingOrder="0" shrinkToFit="0" vertical="center" wrapText="1"/>
    </xf>
    <xf borderId="0" fillId="0" fontId="3" numFmtId="0" xfId="0" applyAlignment="1" applyFont="1">
      <alignment shrinkToFit="0" vertical="center" wrapText="1"/>
    </xf>
    <xf borderId="0" fillId="0" fontId="3" numFmtId="0" xfId="0" applyAlignment="1" applyFont="1">
      <alignment horizontal="left" readingOrder="0" shrinkToFit="0" vertical="center" wrapText="1"/>
    </xf>
    <xf borderId="0" fillId="0" fontId="5" numFmtId="0" xfId="0" applyAlignment="1" applyFont="1">
      <alignment horizontal="left" shrinkToFit="0" vertical="center" wrapText="1"/>
    </xf>
    <xf borderId="0" fillId="0" fontId="5" numFmtId="0" xfId="0" applyAlignment="1" applyFont="1">
      <alignment horizontal="center" shrinkToFit="0" vertical="center" wrapText="1"/>
    </xf>
    <xf borderId="0" fillId="0" fontId="5" numFmtId="0" xfId="0" applyAlignment="1" applyFont="1">
      <alignment shrinkToFit="0" vertical="center" wrapText="1"/>
    </xf>
    <xf borderId="0" fillId="0" fontId="3" numFmtId="0" xfId="0" applyAlignment="1" applyFont="1">
      <alignment horizontal="left" shrinkToFit="0" vertical="center" wrapText="1"/>
    </xf>
    <xf borderId="0" fillId="0" fontId="3" numFmtId="0" xfId="0" applyAlignment="1" applyFont="1">
      <alignment horizontal="center" shrinkToFit="0" vertical="center" wrapText="1"/>
    </xf>
    <xf borderId="0" fillId="0" fontId="3" numFmtId="0" xfId="0" applyAlignment="1" applyFont="1">
      <alignment horizontal="center" readingOrder="0" shrinkToFit="0" vertical="center" wrapText="1"/>
    </xf>
    <xf borderId="0" fillId="0" fontId="3" numFmtId="0" xfId="0" applyAlignment="1" applyFont="1">
      <alignment readingOrder="0" shrinkToFit="0" vertical="center" wrapText="1"/>
    </xf>
    <xf borderId="0" fillId="6" fontId="3" numFmtId="0" xfId="0" applyAlignment="1" applyFill="1" applyFont="1">
      <alignment horizontal="center" shrinkToFit="0" vertical="center" wrapText="1"/>
    </xf>
    <xf borderId="0" fillId="0" fontId="6" numFmtId="0" xfId="0" applyAlignment="1" applyFont="1">
      <alignment horizontal="left" readingOrder="0" shrinkToFit="0" vertical="center" wrapText="1"/>
    </xf>
    <xf borderId="0" fillId="7" fontId="3" numFmtId="0" xfId="0" applyAlignment="1" applyFill="1" applyFont="1">
      <alignment shrinkToFit="0" vertical="center" wrapText="1"/>
    </xf>
    <xf borderId="0" fillId="7" fontId="3" numFmtId="0" xfId="0" applyAlignment="1" applyFont="1">
      <alignment readingOrder="0" shrinkToFit="0" vertical="center" wrapText="1"/>
    </xf>
    <xf borderId="0" fillId="0" fontId="3" numFmtId="0" xfId="0" applyAlignment="1" applyFont="1">
      <alignment horizontal="left" shrinkToFit="0" vertical="center" wrapText="1"/>
    </xf>
    <xf borderId="0" fillId="0" fontId="3" numFmtId="0" xfId="0" applyAlignment="1" applyFont="1">
      <alignment shrinkToFit="0" vertical="center" wrapText="1"/>
    </xf>
    <xf borderId="0" fillId="0" fontId="3" numFmtId="11" xfId="0" applyAlignment="1" applyFont="1" applyNumberFormat="1">
      <alignment shrinkToFit="0" vertical="center" wrapText="1"/>
    </xf>
    <xf borderId="0" fillId="0" fontId="3" numFmtId="11" xfId="0" applyAlignment="1" applyFont="1" applyNumberFormat="1">
      <alignment readingOrder="0" shrinkToFit="0" vertical="center" wrapText="1"/>
    </xf>
    <xf borderId="0" fillId="0" fontId="3" numFmtId="0" xfId="0" applyAlignment="1" applyFont="1">
      <alignment horizontal="center" shrinkToFit="0" vertical="center" wrapText="1"/>
    </xf>
    <xf borderId="0" fillId="7" fontId="3" numFmtId="11" xfId="0" applyAlignment="1" applyFont="1" applyNumberFormat="1">
      <alignment shrinkToFit="0" vertical="center" wrapText="1"/>
    </xf>
    <xf borderId="0" fillId="0" fontId="5" numFmtId="0" xfId="0" applyAlignment="1" applyFont="1">
      <alignment horizontal="left" readingOrder="0" shrinkToFit="0" vertical="center" wrapText="1"/>
    </xf>
    <xf borderId="0" fillId="0" fontId="5" numFmtId="0" xfId="0" applyAlignment="1" applyFont="1">
      <alignment shrinkToFit="0" vertical="center" wrapText="1"/>
    </xf>
    <xf borderId="0" fillId="0" fontId="7" numFmtId="0" xfId="0" applyAlignment="1" applyFont="1">
      <alignment readingOrder="0" shrinkToFit="0" vertical="center" wrapText="1"/>
    </xf>
    <xf borderId="0" fillId="0" fontId="3" numFmtId="0" xfId="0" applyAlignment="1" applyFont="1">
      <alignment readingOrder="0" shrinkToFit="0" wrapText="1"/>
    </xf>
    <xf borderId="0" fillId="7" fontId="5" numFmtId="0" xfId="0" applyAlignment="1" applyFont="1">
      <alignment horizontal="left" readingOrder="0" shrinkToFit="0" vertical="center" wrapText="1"/>
    </xf>
    <xf borderId="0" fillId="5" fontId="3" numFmtId="0" xfId="0" applyAlignment="1" applyFont="1">
      <alignment horizontal="center" readingOrder="0" shrinkToFit="0" vertical="center" wrapText="1"/>
    </xf>
    <xf borderId="0" fillId="0" fontId="1" numFmtId="0" xfId="0" applyAlignment="1" applyFont="1">
      <alignment horizontal="left" readingOrder="0" shrinkToFit="0" vertical="center" wrapText="1"/>
    </xf>
    <xf borderId="0" fillId="7" fontId="3" numFmtId="0" xfId="0" applyAlignment="1" applyFont="1">
      <alignment horizontal="left" shrinkToFit="0" vertical="center" wrapText="1"/>
    </xf>
    <xf borderId="0" fillId="0" fontId="1" numFmtId="0" xfId="0" applyAlignment="1" applyFont="1">
      <alignment shrinkToFit="0" vertical="center" wrapText="1"/>
    </xf>
    <xf borderId="0" fillId="0" fontId="5" numFmtId="0" xfId="0" applyAlignment="1" applyFont="1">
      <alignment readingOrder="0" shrinkToFit="0" vertical="center" wrapText="1"/>
    </xf>
    <xf borderId="0" fillId="0" fontId="3" numFmtId="164" xfId="0" applyAlignment="1" applyFont="1" applyNumberFormat="1">
      <alignment horizontal="center" shrinkToFit="0" vertical="center" wrapText="1"/>
    </xf>
    <xf borderId="0" fillId="6" fontId="3" numFmtId="0" xfId="0" applyAlignment="1" applyFont="1">
      <alignment horizontal="center" readingOrder="0" shrinkToFit="0" vertical="center" wrapText="1"/>
    </xf>
    <xf borderId="0" fillId="8" fontId="3" numFmtId="0" xfId="0" applyAlignment="1" applyFill="1" applyFont="1">
      <alignment horizontal="center" readingOrder="0" shrinkToFit="0" vertical="center" wrapText="1"/>
    </xf>
    <xf borderId="0" fillId="8" fontId="3" numFmtId="0" xfId="0" applyAlignment="1" applyFont="1">
      <alignment horizontal="center" shrinkToFit="0" vertical="center" wrapText="1"/>
    </xf>
    <xf borderId="0" fillId="0" fontId="5" numFmtId="0" xfId="0" applyAlignment="1" applyFont="1">
      <alignment horizontal="center" readingOrder="0" shrinkToFit="0" vertical="center" wrapText="1"/>
    </xf>
    <xf borderId="0" fillId="5" fontId="3" numFmtId="0" xfId="0" applyAlignment="1" applyFont="1">
      <alignment horizontal="center" shrinkToFit="0" vertical="center" wrapText="1"/>
    </xf>
    <xf borderId="0" fillId="6" fontId="3" numFmtId="0" xfId="0" applyAlignment="1" applyFont="1">
      <alignment horizontal="center" shrinkToFit="0" vertical="center" wrapText="1"/>
    </xf>
    <xf borderId="0" fillId="7" fontId="3" numFmtId="0" xfId="0" applyAlignment="1" applyFont="1">
      <alignment horizontal="center" shrinkToFit="0" vertical="center" wrapText="1"/>
    </xf>
    <xf borderId="0" fillId="0" fontId="3" numFmtId="0" xfId="0" applyAlignment="1" applyFont="1">
      <alignment readingOrder="0" shrinkToFit="0" vertical="center" wrapText="1"/>
    </xf>
    <xf borderId="0" fillId="0" fontId="3" numFmtId="0" xfId="0" applyAlignment="1" applyFont="1">
      <alignment horizontal="left" readingOrder="0" shrinkToFit="0" vertical="center" wrapText="1"/>
    </xf>
    <xf borderId="0" fillId="0" fontId="8" numFmtId="0" xfId="0" applyAlignment="1" applyFont="1">
      <alignment vertical="center"/>
    </xf>
    <xf borderId="0" fillId="0" fontId="8" numFmtId="0" xfId="0" applyAlignment="1" applyFont="1">
      <alignment readingOrder="0" vertical="center"/>
    </xf>
    <xf borderId="0" fillId="0" fontId="3" numFmtId="0" xfId="0" applyAlignment="1" applyFont="1">
      <alignment horizontal="left" readingOrder="0" shrinkToFit="0" vertical="center" wrapText="1"/>
    </xf>
    <xf borderId="0" fillId="0" fontId="1" numFmtId="0" xfId="0" applyAlignment="1" applyFont="1">
      <alignment horizontal="left" shrinkToFit="0" vertical="center" wrapText="1"/>
    </xf>
    <xf borderId="0" fillId="0" fontId="5" numFmtId="0" xfId="0" applyAlignment="1" applyFont="1">
      <alignment horizontal="center" shrinkToFit="0" vertical="center" wrapText="1"/>
    </xf>
    <xf borderId="0" fillId="6" fontId="5" numFmtId="0" xfId="0" applyAlignment="1" applyFont="1">
      <alignment horizontal="center" shrinkToFit="0" vertical="center" wrapText="1"/>
    </xf>
    <xf borderId="0" fillId="0" fontId="3" numFmtId="0" xfId="0" applyAlignment="1" applyFont="1">
      <alignment readingOrder="0" shrinkToFit="0" vertical="center" wrapText="1"/>
    </xf>
    <xf borderId="0" fillId="0" fontId="3" numFmtId="0" xfId="0" applyAlignment="1" applyFont="1">
      <alignment horizontal="left" shrinkToFit="0" vertical="center" wrapText="1"/>
    </xf>
    <xf borderId="0" fillId="0" fontId="3" numFmtId="0" xfId="0" applyAlignment="1" applyFont="1">
      <alignment horizontal="left" readingOrder="0" shrinkToFit="0" vertical="center" wrapText="1"/>
    </xf>
    <xf borderId="0" fillId="0" fontId="9" numFmtId="0" xfId="0" applyAlignment="1" applyFont="1">
      <alignment horizontal="left" readingOrder="0" shrinkToFit="0" vertical="center" wrapText="1"/>
    </xf>
    <xf borderId="0" fillId="0" fontId="3" numFmtId="164" xfId="0" applyAlignment="1" applyFont="1" applyNumberFormat="1">
      <alignment shrinkToFit="0" vertical="center" wrapText="1"/>
    </xf>
    <xf borderId="0" fillId="0" fontId="5" numFmtId="0" xfId="0" applyAlignment="1" applyFont="1">
      <alignment readingOrder="0" shrinkToFit="0" vertical="center" wrapText="1"/>
    </xf>
    <xf borderId="0" fillId="0" fontId="5" numFmtId="0" xfId="0" applyAlignment="1" applyFont="1">
      <alignment readingOrder="0" shrinkToFit="0" vertical="center" wrapText="1"/>
    </xf>
    <xf borderId="0" fillId="7" fontId="1" numFmtId="0" xfId="0" applyAlignment="1" applyFont="1">
      <alignment horizontal="center" readingOrder="0" shrinkToFit="0" vertical="center" wrapText="1"/>
    </xf>
    <xf borderId="0" fillId="0" fontId="10" numFmtId="0" xfId="0" applyAlignment="1" applyFont="1">
      <alignment readingOrder="0" shrinkToFit="0" vertical="center" wrapText="1"/>
    </xf>
    <xf borderId="0" fillId="0" fontId="3" numFmtId="0" xfId="0" applyAlignment="1" applyFont="1">
      <alignment shrinkToFit="0" vertical="center" wrapText="1"/>
    </xf>
    <xf borderId="0" fillId="0" fontId="3" numFmtId="0" xfId="0" applyAlignment="1" applyFont="1">
      <alignment readingOrder="0" shrinkToFit="0" vertical="center" wrapText="1"/>
    </xf>
    <xf borderId="0" fillId="8" fontId="3" numFmtId="0" xfId="0" applyAlignment="1" applyFont="1">
      <alignment horizontal="center" shrinkToFit="0" vertical="center" wrapText="1"/>
    </xf>
    <xf borderId="0" fillId="0" fontId="9" numFmtId="0" xfId="0" applyAlignment="1" applyFont="1">
      <alignment readingOrder="0" shrinkToFit="0" vertical="center" wrapText="1"/>
    </xf>
    <xf borderId="0" fillId="2" fontId="1" numFmtId="0" xfId="0" applyAlignment="1" applyFont="1">
      <alignment horizontal="center" shrinkToFit="0" vertical="center" wrapText="1"/>
    </xf>
    <xf borderId="1" fillId="2" fontId="1" numFmtId="0" xfId="0" applyAlignment="1" applyBorder="1" applyFont="1">
      <alignment horizontal="left" shrinkToFit="0" vertical="center" wrapText="1"/>
    </xf>
    <xf borderId="2" fillId="4" fontId="1" numFmtId="0" xfId="0" applyAlignment="1" applyBorder="1" applyFont="1">
      <alignment horizontal="center" shrinkToFit="0" vertical="center" wrapText="1"/>
    </xf>
    <xf borderId="0" fillId="4" fontId="1" numFmtId="0" xfId="0" applyAlignment="1" applyFont="1">
      <alignment horizontal="center" shrinkToFit="0" vertical="center" wrapText="1"/>
    </xf>
    <xf borderId="1" fillId="4" fontId="1" numFmtId="0" xfId="0" applyAlignment="1" applyBorder="1" applyFont="1">
      <alignment horizontal="center" shrinkToFit="0" vertical="center" wrapText="1"/>
    </xf>
    <xf borderId="3" fillId="4" fontId="1" numFmtId="0" xfId="0" applyAlignment="1" applyBorder="1" applyFont="1">
      <alignment horizontal="center" shrinkToFit="0" vertical="center" wrapText="1"/>
    </xf>
    <xf borderId="0" fillId="9" fontId="3" numFmtId="0" xfId="0" applyAlignment="1" applyFill="1" applyFont="1">
      <alignment horizontal="center" shrinkToFit="0" vertical="center" wrapText="1"/>
    </xf>
    <xf borderId="0" fillId="3" fontId="3" numFmtId="0" xfId="0" applyAlignment="1" applyFont="1">
      <alignment horizontal="center" shrinkToFit="0" vertical="center" wrapText="1"/>
    </xf>
    <xf borderId="0" fillId="10" fontId="3" numFmtId="0" xfId="0" applyAlignment="1" applyFill="1" applyFont="1">
      <alignment horizontal="center" shrinkToFit="0" vertical="center" wrapText="1"/>
    </xf>
    <xf borderId="0" fillId="11" fontId="3" numFmtId="0" xfId="0" applyAlignment="1" applyFill="1" applyFont="1">
      <alignment horizontal="center" shrinkToFit="0" vertical="center" wrapText="1"/>
    </xf>
    <xf borderId="1" fillId="0" fontId="3" numFmtId="0" xfId="0" applyAlignment="1" applyBorder="1" applyFont="1">
      <alignment horizontal="left" readingOrder="0" shrinkToFit="0" vertical="center" wrapText="1"/>
    </xf>
    <xf borderId="3" fillId="0" fontId="3" numFmtId="0" xfId="0" applyAlignment="1" applyBorder="1" applyFont="1">
      <alignment horizontal="center" readingOrder="0" shrinkToFit="0" vertical="center" wrapText="1"/>
    </xf>
    <xf borderId="1" fillId="0" fontId="3" numFmtId="0" xfId="0" applyAlignment="1" applyBorder="1" applyFont="1">
      <alignment readingOrder="0" shrinkToFit="0" vertical="center" wrapText="1"/>
    </xf>
    <xf borderId="1" fillId="0" fontId="3" numFmtId="0" xfId="0" applyAlignment="1" applyBorder="1" applyFont="1">
      <alignment shrinkToFit="0" vertical="center" wrapText="1"/>
    </xf>
    <xf borderId="1" fillId="0" fontId="3" numFmtId="0" xfId="0" applyAlignment="1" applyBorder="1" applyFont="1">
      <alignment readingOrder="0" shrinkToFit="0" vertical="center" wrapText="1"/>
    </xf>
    <xf borderId="0" fillId="0" fontId="11" numFmtId="0" xfId="0" applyAlignment="1" applyFont="1">
      <alignment readingOrder="0" shrinkToFit="0" vertical="center" wrapText="1"/>
    </xf>
    <xf borderId="1" fillId="0" fontId="3" numFmtId="0" xfId="0" applyAlignment="1" applyBorder="1" applyFont="1">
      <alignment horizontal="left" readingOrder="0" shrinkToFit="0" vertical="center" wrapText="1"/>
    </xf>
    <xf borderId="1" fillId="0" fontId="12" numFmtId="0" xfId="0" applyAlignment="1" applyBorder="1" applyFont="1">
      <alignment readingOrder="0" shrinkToFit="0" vertical="center" wrapText="1"/>
    </xf>
    <xf borderId="0" fillId="0" fontId="13" numFmtId="0" xfId="0" applyAlignment="1" applyFont="1">
      <alignment readingOrder="0" shrinkToFit="0" wrapText="1"/>
    </xf>
    <xf borderId="1" fillId="0" fontId="3" numFmtId="0" xfId="0" applyAlignment="1" applyBorder="1" applyFont="1">
      <alignment horizontal="left" readingOrder="0" shrinkToFit="0" vertical="center" wrapText="1"/>
    </xf>
    <xf borderId="1" fillId="0" fontId="3" numFmtId="0" xfId="0" applyAlignment="1" applyBorder="1" applyFont="1">
      <alignment horizontal="left" readingOrder="0" shrinkToFit="0" vertical="center" wrapText="1"/>
    </xf>
    <xf borderId="1" fillId="0" fontId="5" numFmtId="0" xfId="0" applyAlignment="1" applyBorder="1" applyFont="1">
      <alignment horizontal="left" readingOrder="0" shrinkToFit="0" vertical="center" wrapText="1"/>
    </xf>
    <xf borderId="1" fillId="0" fontId="5" numFmtId="0" xfId="0" applyAlignment="1" applyBorder="1" applyFont="1">
      <alignment horizontal="left" readingOrder="0" shrinkToFit="0" vertical="center" wrapText="1"/>
    </xf>
    <xf borderId="3" fillId="0" fontId="14" numFmtId="0" xfId="0" applyAlignment="1" applyBorder="1" applyFont="1">
      <alignment readingOrder="0" shrinkToFit="0" vertical="center" wrapText="1"/>
    </xf>
    <xf borderId="3" fillId="0" fontId="15" numFmtId="0" xfId="0" applyAlignment="1" applyBorder="1" applyFont="1">
      <alignment readingOrder="0" shrinkToFit="0" vertical="center" wrapText="1"/>
    </xf>
    <xf borderId="0" fillId="0" fontId="3" numFmtId="0" xfId="0" applyAlignment="1" applyFont="1">
      <alignment horizontal="center" readingOrder="0" shrinkToFit="0" vertical="center" wrapText="1"/>
    </xf>
    <xf borderId="0" fillId="7" fontId="3" numFmtId="0" xfId="0" applyAlignment="1" applyFont="1">
      <alignment horizontal="center" readingOrder="0" shrinkToFit="0" vertical="center" wrapText="1"/>
    </xf>
    <xf borderId="1" fillId="0" fontId="3" numFmtId="0" xfId="0" applyAlignment="1" applyBorder="1" applyFont="1">
      <alignment horizontal="center" readingOrder="0" shrinkToFit="0" vertical="center" wrapText="1"/>
    </xf>
    <xf borderId="1" fillId="0" fontId="5" numFmtId="0" xfId="0" applyAlignment="1" applyBorder="1" applyFont="1">
      <alignment horizontal="left" readingOrder="0" shrinkToFit="0" vertical="center" wrapText="1"/>
    </xf>
    <xf borderId="0" fillId="7" fontId="5" numFmtId="0" xfId="0" applyAlignment="1" applyFont="1">
      <alignment horizontal="center" readingOrder="0" shrinkToFit="0" vertical="center" wrapText="1"/>
    </xf>
    <xf borderId="0" fillId="7" fontId="16" numFmtId="0" xfId="0" applyAlignment="1" applyFont="1">
      <alignment readingOrder="0" shrinkToFit="0" vertical="center" wrapText="1"/>
    </xf>
    <xf borderId="0" fillId="0" fontId="17" numFmtId="0" xfId="0" applyAlignment="1" applyFont="1">
      <alignment horizontal="center" shrinkToFit="0" vertical="center" wrapText="1"/>
    </xf>
    <xf borderId="0" fillId="0" fontId="17" numFmtId="0" xfId="0" applyAlignment="1" applyFont="1">
      <alignment readingOrder="0" shrinkToFit="0" vertical="center" wrapText="1"/>
    </xf>
    <xf borderId="0" fillId="7" fontId="18" numFmtId="0" xfId="0" applyAlignment="1" applyFont="1">
      <alignment horizontal="left" readingOrder="0" shrinkToFit="0" vertical="center" wrapText="1"/>
    </xf>
    <xf borderId="0" fillId="0" fontId="19" numFmtId="0" xfId="0" applyAlignment="1" applyFont="1">
      <alignment horizontal="left" readingOrder="0" shrinkToFit="0" wrapText="1"/>
    </xf>
    <xf borderId="0" fillId="0" fontId="20" numFmtId="0" xfId="0" applyAlignment="1" applyFont="1">
      <alignment horizontal="center" readingOrder="0" shrinkToFit="0" vertical="center" wrapText="1"/>
    </xf>
    <xf borderId="0" fillId="0" fontId="20" numFmtId="0" xfId="0" applyAlignment="1" applyFont="1">
      <alignment shrinkToFit="0" vertical="center" wrapText="1"/>
    </xf>
    <xf borderId="0" fillId="0" fontId="20" numFmtId="0" xfId="0" applyAlignment="1" applyFont="1">
      <alignment readingOrder="0" shrinkToFit="0" vertical="center" wrapText="1"/>
    </xf>
    <xf borderId="3" fillId="0" fontId="20" numFmtId="0" xfId="0" applyAlignment="1" applyBorder="1" applyFont="1">
      <alignment horizontal="center" readingOrder="0" shrinkToFit="0" vertical="center" wrapText="1"/>
    </xf>
    <xf borderId="1" fillId="0" fontId="20" numFmtId="0" xfId="0" applyAlignment="1" applyBorder="1" applyFont="1">
      <alignment shrinkToFit="0" vertical="center" wrapText="1"/>
    </xf>
    <xf borderId="3" fillId="0" fontId="21" numFmtId="0" xfId="0" applyAlignment="1" applyBorder="1" applyFont="1">
      <alignment readingOrder="0" shrinkToFit="0" vertical="center" wrapText="1"/>
    </xf>
    <xf borderId="0" fillId="0" fontId="20" numFmtId="0" xfId="0" applyAlignment="1" applyFont="1">
      <alignment shrinkToFit="0" wrapText="1"/>
    </xf>
    <xf borderId="0" fillId="0" fontId="3" numFmtId="0" xfId="0" applyAlignment="1" applyFont="1">
      <alignment shrinkToFit="0" wrapText="1"/>
    </xf>
    <xf borderId="0" fillId="7" fontId="5" numFmtId="0" xfId="0" applyAlignment="1" applyFont="1">
      <alignment horizontal="left" readingOrder="0" shrinkToFit="0" wrapText="1"/>
    </xf>
    <xf borderId="0" fillId="7" fontId="5" numFmtId="0" xfId="0" applyAlignment="1" applyFont="1">
      <alignment horizontal="center" readingOrder="0" shrinkToFit="0" wrapText="1"/>
    </xf>
    <xf borderId="1" fillId="0" fontId="22" numFmtId="0" xfId="0" applyAlignment="1" applyBorder="1" applyFont="1">
      <alignment horizontal="left" readingOrder="0" shrinkToFit="0" vertical="center" wrapText="1"/>
    </xf>
    <xf borderId="0" fillId="0" fontId="3" numFmtId="0" xfId="0" applyAlignment="1" applyFont="1">
      <alignment horizontal="center" shrinkToFit="0" wrapText="1"/>
    </xf>
    <xf borderId="0" fillId="0" fontId="3" numFmtId="0" xfId="0" applyAlignment="1" applyFont="1">
      <alignment horizontal="center" readingOrder="0" shrinkToFit="0" wrapText="1"/>
    </xf>
    <xf borderId="0" fillId="0" fontId="8" numFmtId="0" xfId="0" applyAlignment="1" applyFont="1">
      <alignment shrinkToFit="0" vertical="center" wrapText="1"/>
    </xf>
    <xf borderId="0" fillId="0" fontId="23" numFmtId="0" xfId="0" applyAlignment="1" applyFont="1">
      <alignment readingOrder="0" shrinkToFit="0" vertical="center" wrapText="1"/>
    </xf>
    <xf borderId="0" fillId="0" fontId="8" numFmtId="0" xfId="0" applyAlignment="1" applyFont="1">
      <alignment vertical="center"/>
    </xf>
    <xf borderId="0" fillId="0" fontId="3" numFmtId="0" xfId="0" applyAlignment="1" applyFont="1">
      <alignment readingOrder="0" shrinkToFit="0" vertical="center" wrapText="1"/>
    </xf>
    <xf borderId="0" fillId="0" fontId="8" numFmtId="0" xfId="0" applyFont="1"/>
    <xf borderId="0" fillId="0" fontId="23" numFmtId="0" xfId="0" applyAlignment="1" applyFont="1">
      <alignment readingOrder="0" shrinkToFit="0" wrapText="1"/>
    </xf>
    <xf borderId="0" fillId="0" fontId="24" numFmtId="0" xfId="0" applyAlignment="1" applyFont="1">
      <alignment readingOrder="0" shrinkToFit="0" wrapText="1"/>
    </xf>
    <xf borderId="0" fillId="0" fontId="3" numFmtId="0" xfId="0" applyAlignment="1" applyFont="1">
      <alignment readingOrder="0" shrinkToFit="0" vertical="center" wrapText="1"/>
    </xf>
    <xf borderId="0" fillId="7" fontId="5" numFmtId="0" xfId="0" applyAlignment="1" applyFont="1">
      <alignment horizontal="center" readingOrder="0" vertical="center"/>
    </xf>
    <xf borderId="0" fillId="0" fontId="3" numFmtId="0" xfId="0" applyAlignment="1" applyFont="1">
      <alignment readingOrder="0" vertical="center"/>
    </xf>
    <xf borderId="0" fillId="7" fontId="25" numFmtId="0" xfId="0" applyAlignment="1" applyFont="1">
      <alignment horizontal="center" readingOrder="0"/>
    </xf>
    <xf borderId="1" fillId="7" fontId="25" numFmtId="0" xfId="0" applyAlignment="1" applyBorder="1" applyFont="1">
      <alignment horizontal="center" readingOrder="0"/>
    </xf>
    <xf borderId="0" fillId="0" fontId="26" numFmtId="0" xfId="0" applyAlignment="1" applyFont="1">
      <alignment horizontal="left" readingOrder="0" shrinkToFit="0" vertical="center" wrapText="1"/>
    </xf>
    <xf borderId="4" fillId="12" fontId="27" numFmtId="0" xfId="0" applyAlignment="1" applyBorder="1" applyFill="1" applyFont="1">
      <alignment horizontal="center" vertical="bottom"/>
    </xf>
    <xf borderId="5" fillId="0" fontId="28" numFmtId="0" xfId="0" applyBorder="1" applyFont="1"/>
    <xf borderId="6" fillId="0" fontId="28" numFmtId="0" xfId="0" applyBorder="1" applyFont="1"/>
    <xf borderId="0" fillId="0" fontId="8" numFmtId="0" xfId="0" applyAlignment="1" applyFont="1">
      <alignment vertical="bottom"/>
    </xf>
    <xf borderId="0" fillId="13" fontId="29" numFmtId="164" xfId="0" applyAlignment="1" applyFill="1" applyFont="1" applyNumberFormat="1">
      <alignment horizontal="center" readingOrder="0" vertical="bottom"/>
    </xf>
    <xf borderId="4" fillId="13" fontId="29" numFmtId="164" xfId="0" applyAlignment="1" applyBorder="1" applyFont="1" applyNumberFormat="1">
      <alignment horizontal="center" readingOrder="0" vertical="bottom"/>
    </xf>
    <xf borderId="7" fillId="13" fontId="29" numFmtId="0" xfId="0" applyAlignment="1" applyBorder="1" applyFont="1">
      <alignment readingOrder="0" vertical="bottom"/>
    </xf>
    <xf borderId="7" fillId="0" fontId="30" numFmtId="0" xfId="0" applyAlignment="1" applyBorder="1" applyFont="1">
      <alignment horizontal="right" vertical="bottom"/>
    </xf>
    <xf borderId="7" fillId="0" fontId="30" numFmtId="165" xfId="0" applyAlignment="1" applyBorder="1" applyFont="1" applyNumberFormat="1">
      <alignment horizontal="right" vertical="bottom"/>
    </xf>
    <xf borderId="7" fillId="12" fontId="30" numFmtId="0" xfId="0" applyAlignment="1" applyBorder="1" applyFont="1">
      <alignment horizontal="center" readingOrder="0" shrinkToFit="0" vertical="bottom" wrapText="0"/>
    </xf>
    <xf borderId="7" fillId="0" fontId="30" numFmtId="9" xfId="0" applyAlignment="1" applyBorder="1" applyFont="1" applyNumberFormat="1">
      <alignment horizontal="right" shrinkToFit="0" vertical="bottom" wrapText="0"/>
    </xf>
    <xf borderId="7" fillId="13" fontId="29" numFmtId="0" xfId="0" applyAlignment="1" applyBorder="1" applyFont="1">
      <alignment vertical="bottom"/>
    </xf>
    <xf borderId="7" fillId="0" fontId="30" numFmtId="9" xfId="0" applyAlignment="1" applyBorder="1" applyFont="1" applyNumberFormat="1">
      <alignment horizontal="right" shrinkToFit="0" vertical="bottom" wrapText="0"/>
    </xf>
    <xf borderId="7" fillId="13" fontId="29" numFmtId="0" xfId="0" applyAlignment="1" applyBorder="1" applyFont="1">
      <alignment vertical="bottom"/>
    </xf>
    <xf borderId="7" fillId="12" fontId="30" numFmtId="165" xfId="0" applyAlignment="1" applyBorder="1" applyFont="1" applyNumberFormat="1">
      <alignment horizontal="right" vertical="bottom"/>
    </xf>
    <xf borderId="7" fillId="12" fontId="30" numFmtId="0" xfId="0" applyAlignment="1" applyBorder="1" applyFont="1">
      <alignment horizontal="center" shrinkToFit="0" vertical="bottom" wrapText="0"/>
    </xf>
    <xf borderId="7" fillId="12" fontId="30" numFmtId="9" xfId="0" applyAlignment="1" applyBorder="1" applyFont="1" applyNumberFormat="1">
      <alignment horizontal="right" shrinkToFit="0" vertical="bottom" wrapText="0"/>
    </xf>
    <xf borderId="0" fillId="0" fontId="8" numFmtId="0" xfId="0" applyAlignment="1" applyFont="1">
      <alignment vertical="bottom"/>
    </xf>
    <xf borderId="0" fillId="0" fontId="8" numFmtId="164" xfId="0" applyAlignment="1" applyFont="1" applyNumberFormat="1">
      <alignment vertical="bottom"/>
    </xf>
    <xf borderId="0" fillId="0" fontId="8" numFmtId="164" xfId="0" applyAlignment="1" applyFont="1" applyNumberFormat="1">
      <alignment horizontal="right" vertical="bottom"/>
    </xf>
    <xf borderId="0" fillId="0" fontId="8" numFmtId="164" xfId="0" applyAlignment="1" applyFont="1" applyNumberFormat="1">
      <alignment horizontal="center" vertical="bottom"/>
    </xf>
    <xf borderId="4" fillId="12" fontId="27" numFmtId="10" xfId="0" applyAlignment="1" applyBorder="1" applyFont="1" applyNumberFormat="1">
      <alignment horizontal="center" vertical="bottom"/>
    </xf>
    <xf borderId="7" fillId="0" fontId="30" numFmtId="10" xfId="0" applyAlignment="1" applyBorder="1" applyFont="1" applyNumberFormat="1">
      <alignment horizontal="right" vertical="bottom"/>
    </xf>
    <xf borderId="7" fillId="0" fontId="30" numFmtId="0" xfId="0" applyAlignment="1" applyBorder="1" applyFont="1">
      <alignment horizontal="right" vertical="bottom"/>
    </xf>
    <xf borderId="7" fillId="12" fontId="8" numFmtId="9" xfId="0" applyAlignment="1" applyBorder="1" applyFont="1" applyNumberFormat="1">
      <alignment shrinkToFit="0" vertical="bottom" wrapText="0"/>
    </xf>
    <xf borderId="7" fillId="12" fontId="8" numFmtId="9" xfId="0" applyAlignment="1" applyBorder="1" applyFont="1" applyNumberFormat="1">
      <alignment horizontal="right" shrinkToFit="0" vertical="bottom" wrapText="0"/>
    </xf>
    <xf borderId="0" fillId="0" fontId="8" numFmtId="10" xfId="0" applyAlignment="1" applyFont="1" applyNumberFormat="1">
      <alignment vertical="bottom"/>
    </xf>
    <xf borderId="0" fillId="0" fontId="8" numFmtId="9" xfId="0" applyAlignment="1" applyFont="1" applyNumberFormat="1">
      <alignment vertical="bottom"/>
    </xf>
    <xf borderId="0" fillId="0" fontId="8" numFmtId="9" xfId="0" applyAlignment="1" applyFont="1" applyNumberFormat="1">
      <alignment horizontal="right" vertical="bottom"/>
    </xf>
    <xf borderId="0" fillId="0" fontId="8" numFmtId="0" xfId="0" applyAlignment="1" applyFont="1">
      <alignment horizontal="center" vertical="bottom"/>
    </xf>
    <xf borderId="7" fillId="12" fontId="30" numFmtId="0" xfId="0" applyAlignment="1" applyBorder="1" applyFont="1">
      <alignment horizontal="center" shrinkToFit="0" vertical="bottom" wrapText="0"/>
    </xf>
    <xf borderId="0" fillId="0" fontId="8" numFmtId="0" xfId="0" applyAlignment="1" applyFont="1">
      <alignment shrinkToFit="0" vertical="bottom" wrapText="0"/>
    </xf>
    <xf borderId="0" fillId="0" fontId="8" numFmtId="9" xfId="0" applyAlignment="1" applyFont="1" applyNumberFormat="1">
      <alignment shrinkToFit="0" vertical="bottom" wrapText="0"/>
    </xf>
    <xf borderId="0" fillId="0" fontId="8" numFmtId="9" xfId="0" applyAlignment="1" applyFont="1" applyNumberFormat="1">
      <alignment horizontal="right" shrinkToFit="0" vertical="bottom" wrapText="0"/>
    </xf>
    <xf borderId="0" fillId="0" fontId="8" numFmtId="0" xfId="0" applyAlignment="1" applyFont="1">
      <alignment horizontal="center" shrinkToFit="0" vertical="bottom" wrapText="0"/>
    </xf>
    <xf borderId="4" fillId="13" fontId="29" numFmtId="164" xfId="0" applyAlignment="1" applyBorder="1" applyFont="1" applyNumberFormat="1">
      <alignment horizontal="center" readingOrder="0" shrinkToFit="0" vertical="bottom" wrapText="0"/>
    </xf>
    <xf borderId="7" fillId="0" fontId="8" numFmtId="9" xfId="0" applyAlignment="1" applyBorder="1" applyFont="1" applyNumberFormat="1">
      <alignment shrinkToFit="0" vertical="bottom" wrapText="0"/>
    </xf>
    <xf borderId="0" fillId="14" fontId="31" numFmtId="0" xfId="0" applyAlignment="1" applyFill="1" applyFont="1">
      <alignment horizontal="center" vertical="center"/>
    </xf>
    <xf borderId="7" fillId="14" fontId="31" numFmtId="0" xfId="0" applyAlignment="1" applyBorder="1" applyFont="1">
      <alignment horizontal="center" vertical="center"/>
    </xf>
    <xf borderId="7" fillId="14" fontId="31" numFmtId="0" xfId="0" applyAlignment="1" applyBorder="1" applyFont="1">
      <alignment horizontal="center" shrinkToFit="0" vertical="center" wrapText="1"/>
    </xf>
    <xf borderId="7" fillId="12" fontId="32" numFmtId="0" xfId="0" applyAlignment="1" applyBorder="1" applyFont="1">
      <alignment horizontal="center" readingOrder="0" shrinkToFit="0" vertical="center" wrapText="1"/>
    </xf>
    <xf borderId="7" fillId="12" fontId="32" numFmtId="0" xfId="0" applyAlignment="1" applyBorder="1" applyFont="1">
      <alignment horizontal="center" readingOrder="0" vertical="center"/>
    </xf>
    <xf borderId="7" fillId="12" fontId="32" numFmtId="0" xfId="0" applyAlignment="1" applyBorder="1" applyFont="1">
      <alignment horizontal="left" readingOrder="0" shrinkToFit="0" vertical="center" wrapText="1"/>
    </xf>
    <xf borderId="7" fillId="15" fontId="32" numFmtId="0" xfId="0" applyAlignment="1" applyBorder="1" applyFill="1" applyFont="1">
      <alignment horizontal="center" readingOrder="0" shrinkToFit="0" vertical="center" wrapText="1"/>
    </xf>
    <xf borderId="7" fillId="15" fontId="32" numFmtId="0" xfId="0" applyAlignment="1" applyBorder="1" applyFont="1">
      <alignment horizontal="center" readingOrder="0" vertical="center"/>
    </xf>
    <xf borderId="7" fillId="15" fontId="32" numFmtId="0" xfId="0" applyAlignment="1" applyBorder="1" applyFont="1">
      <alignment horizontal="left" readingOrder="0" shrinkToFit="0" vertical="center" wrapText="1"/>
    </xf>
    <xf borderId="7" fillId="16" fontId="32" numFmtId="0" xfId="0" applyAlignment="1" applyBorder="1" applyFill="1" applyFont="1">
      <alignment horizontal="center" readingOrder="0" shrinkToFit="0" vertical="center" wrapText="1"/>
    </xf>
    <xf borderId="7" fillId="16" fontId="32" numFmtId="0" xfId="0" applyAlignment="1" applyBorder="1" applyFont="1">
      <alignment horizontal="center" readingOrder="0" vertical="center"/>
    </xf>
    <xf borderId="7" fillId="16" fontId="32" numFmtId="0" xfId="0" applyAlignment="1" applyBorder="1" applyFont="1">
      <alignment horizontal="left" readingOrder="0" shrinkToFit="0" vertical="center" wrapText="1"/>
    </xf>
    <xf borderId="7" fillId="17" fontId="32" numFmtId="0" xfId="0" applyAlignment="1" applyBorder="1" applyFill="1" applyFont="1">
      <alignment horizontal="center" readingOrder="0" shrinkToFit="0" vertical="center" wrapText="1"/>
    </xf>
    <xf borderId="7" fillId="17" fontId="32" numFmtId="0" xfId="0" applyAlignment="1" applyBorder="1" applyFont="1">
      <alignment horizontal="left" readingOrder="0" shrinkToFit="0" vertical="center" wrapText="1"/>
    </xf>
    <xf borderId="7" fillId="11" fontId="32" numFmtId="0" xfId="0" applyAlignment="1" applyBorder="1" applyFont="1">
      <alignment horizontal="center" readingOrder="0" shrinkToFit="0" vertical="center" wrapText="1"/>
    </xf>
    <xf borderId="7" fillId="11" fontId="32" numFmtId="0" xfId="0" applyAlignment="1" applyBorder="1" applyFont="1">
      <alignment horizontal="center" readingOrder="0" vertical="center"/>
    </xf>
    <xf borderId="7" fillId="11" fontId="32" numFmtId="0" xfId="0" applyAlignment="1" applyBorder="1" applyFont="1">
      <alignment readingOrder="0" shrinkToFit="0" vertical="center" wrapText="1"/>
    </xf>
    <xf borderId="7" fillId="0" fontId="8" numFmtId="0" xfId="0" applyAlignment="1" applyBorder="1" applyFont="1">
      <alignment vertical="center"/>
    </xf>
    <xf borderId="4" fillId="14" fontId="31" numFmtId="0" xfId="0" applyAlignment="1" applyBorder="1" applyFont="1">
      <alignment horizontal="center" vertical="center"/>
    </xf>
    <xf borderId="7" fillId="14" fontId="31" numFmtId="0" xfId="0" applyAlignment="1" applyBorder="1" applyFont="1">
      <alignment horizontal="center" vertical="center"/>
    </xf>
    <xf borderId="7" fillId="0" fontId="32" numFmtId="0" xfId="0" applyAlignment="1" applyBorder="1" applyFont="1">
      <alignment vertical="center"/>
    </xf>
    <xf borderId="7" fillId="0" fontId="32" numFmtId="0" xfId="0" applyAlignment="1" applyBorder="1" applyFont="1">
      <alignment shrinkToFit="0" vertical="center" wrapText="1"/>
    </xf>
    <xf borderId="7" fillId="9" fontId="32" numFmtId="0" xfId="0" applyAlignment="1" applyBorder="1" applyFont="1">
      <alignment horizontal="center" shrinkToFit="0" vertical="center" wrapText="1"/>
    </xf>
    <xf borderId="7" fillId="9" fontId="32" numFmtId="0" xfId="0" applyAlignment="1" applyBorder="1" applyFont="1">
      <alignment shrinkToFit="0" vertical="center" wrapText="1"/>
    </xf>
    <xf borderId="7" fillId="3" fontId="32" numFmtId="0" xfId="0" applyAlignment="1" applyBorder="1" applyFont="1">
      <alignment horizontal="center" shrinkToFit="0" vertical="center" wrapText="1"/>
    </xf>
    <xf borderId="7" fillId="3" fontId="32" numFmtId="0" xfId="0" applyAlignment="1" applyBorder="1" applyFont="1">
      <alignment shrinkToFit="0" vertical="center" wrapText="1"/>
    </xf>
    <xf borderId="7" fillId="10" fontId="32" numFmtId="0" xfId="0" applyAlignment="1" applyBorder="1" applyFont="1">
      <alignment horizontal="center" shrinkToFit="0" vertical="center" wrapText="1"/>
    </xf>
    <xf borderId="7" fillId="10" fontId="32" numFmtId="0" xfId="0" applyAlignment="1" applyBorder="1" applyFont="1">
      <alignment shrinkToFit="0" vertical="center" wrapText="1"/>
    </xf>
    <xf borderId="7" fillId="11" fontId="32" numFmtId="0" xfId="0" applyAlignment="1" applyBorder="1" applyFont="1">
      <alignment horizontal="center" shrinkToFit="0" vertical="center" wrapText="1"/>
    </xf>
    <xf borderId="7" fillId="11" fontId="32" numFmtId="0" xfId="0" applyAlignment="1" applyBorder="1" applyFont="1">
      <alignment shrinkToFit="0" vertical="center" wrapText="1"/>
    </xf>
    <xf borderId="0" fillId="0" fontId="33" numFmtId="0" xfId="0" applyAlignment="1" applyFont="1">
      <alignment vertical="center"/>
    </xf>
    <xf borderId="7" fillId="0" fontId="8" numFmtId="0" xfId="0" applyAlignment="1" applyBorder="1" applyFont="1">
      <alignment vertical="bottom"/>
    </xf>
    <xf borderId="6" fillId="0" fontId="8" numFmtId="0" xfId="0" applyAlignment="1" applyBorder="1" applyFont="1">
      <alignment vertical="bottom"/>
    </xf>
    <xf borderId="6" fillId="5" fontId="34" numFmtId="0" xfId="0" applyAlignment="1" applyBorder="1" applyFont="1">
      <alignment horizontal="center" vertical="bottom"/>
    </xf>
    <xf borderId="8" fillId="5" fontId="8" numFmtId="0" xfId="0" applyAlignment="1" applyBorder="1" applyFont="1">
      <alignment vertical="bottom"/>
    </xf>
    <xf borderId="9" fillId="5" fontId="8" numFmtId="0" xfId="0" applyAlignment="1" applyBorder="1" applyFont="1">
      <alignment vertical="bottom"/>
    </xf>
    <xf borderId="9" fillId="0" fontId="8" numFmtId="0" xfId="0" applyAlignment="1" applyBorder="1" applyFont="1">
      <alignment horizontal="center" vertical="bottom"/>
    </xf>
    <xf borderId="0" fillId="9" fontId="35" numFmtId="0" xfId="0" applyAlignment="1" applyFont="1">
      <alignment horizontal="center" shrinkToFit="0" wrapText="0"/>
    </xf>
    <xf borderId="0" fillId="9" fontId="35" numFmtId="0" xfId="0" applyAlignment="1" applyFont="1">
      <alignment horizontal="center" readingOrder="0"/>
    </xf>
    <xf borderId="0" fillId="0" fontId="33" numFmtId="0" xfId="0" applyAlignment="1" applyFont="1">
      <alignment shrinkToFit="0" wrapText="0"/>
    </xf>
    <xf borderId="0" fillId="0" fontId="33" numFmtId="0" xfId="0" applyFont="1"/>
  </cellXfs>
  <cellStyles count="1">
    <cellStyle xfId="0" name="Normal" builtinId="0"/>
  </cellStyles>
  <dxfs count="21">
    <dxf>
      <font>
        <b/>
      </font>
      <fill>
        <patternFill patternType="solid">
          <fgColor rgb="FFB7E1CD"/>
          <bgColor rgb="FFB7E1CD"/>
        </patternFill>
      </fill>
      <border/>
    </dxf>
    <dxf>
      <font/>
      <fill>
        <patternFill patternType="solid">
          <fgColor rgb="FFF9CB9C"/>
          <bgColor rgb="FFF9CB9C"/>
        </patternFill>
      </fill>
      <border/>
    </dxf>
    <dxf>
      <font/>
      <fill>
        <patternFill patternType="solid">
          <fgColor rgb="FFDD7E6B"/>
          <bgColor rgb="FFDD7E6B"/>
        </patternFill>
      </fill>
      <border/>
    </dxf>
    <dxf>
      <font>
        <strike/>
      </font>
      <fill>
        <patternFill patternType="none"/>
      </fill>
      <border/>
    </dxf>
    <dxf>
      <font/>
      <fill>
        <patternFill patternType="solid">
          <fgColor rgb="FFC9DAF8"/>
          <bgColor rgb="FFC9DAF8"/>
        </patternFill>
      </fill>
      <border/>
    </dxf>
    <dxf>
      <font/>
      <fill>
        <patternFill patternType="solid">
          <fgColor rgb="FFA4C2F4"/>
          <bgColor rgb="FFA4C2F4"/>
        </patternFill>
      </fill>
      <border/>
    </dxf>
    <dxf>
      <font/>
      <fill>
        <patternFill patternType="solid">
          <fgColor rgb="FF6D9EEB"/>
          <bgColor rgb="FF6D9EEB"/>
        </patternFill>
      </fill>
      <border/>
    </dxf>
    <dxf>
      <font>
        <b/>
        <color theme="1"/>
      </font>
      <fill>
        <patternFill patternType="solid">
          <fgColor rgb="FFB7E1CD"/>
          <bgColor rgb="FFB7E1CD"/>
        </patternFill>
      </fill>
      <border/>
    </dxf>
    <dxf>
      <font>
        <color rgb="FF000000"/>
      </font>
      <fill>
        <patternFill patternType="solid">
          <fgColor rgb="FFCFE2F3"/>
          <bgColor rgb="FFCFE2F3"/>
        </patternFill>
      </fill>
      <border/>
    </dxf>
    <dxf>
      <font>
        <color rgb="FF202124"/>
      </font>
      <fill>
        <patternFill patternType="solid">
          <fgColor rgb="FFFFE599"/>
          <bgColor rgb="FFFFE599"/>
        </patternFill>
      </fill>
      <border/>
    </dxf>
    <dxf>
      <font>
        <color theme="1"/>
      </font>
      <fill>
        <patternFill patternType="solid">
          <fgColor rgb="FFF9CB9C"/>
          <bgColor rgb="FFF9CB9C"/>
        </patternFill>
      </fill>
      <border/>
    </dxf>
    <dxf>
      <font>
        <b/>
        <color theme="0"/>
      </font>
      <fill>
        <patternFill patternType="solid">
          <fgColor rgb="FFDD7E6B"/>
          <bgColor rgb="FFDD7E6B"/>
        </patternFill>
      </fill>
      <border/>
    </dxf>
    <dxf>
      <font>
        <color rgb="FFFF0000"/>
      </font>
      <fill>
        <patternFill patternType="none"/>
      </fill>
      <border/>
    </dxf>
    <dxf>
      <font>
        <b/>
        <color theme="0"/>
      </font>
      <fill>
        <patternFill patternType="solid">
          <fgColor rgb="FFEA4335"/>
          <bgColor rgb="FFEA4335"/>
        </patternFill>
      </fill>
      <border/>
    </dxf>
    <dxf>
      <font>
        <color rgb="FFFFFFFF"/>
      </font>
      <fill>
        <patternFill patternType="solid">
          <fgColor rgb="FF741B47"/>
          <bgColor rgb="FF741B47"/>
        </patternFill>
      </fill>
      <border/>
    </dxf>
    <dxf>
      <font/>
      <fill>
        <patternFill patternType="solid">
          <fgColor rgb="FFB7E1CD"/>
          <bgColor rgb="FFB7E1CD"/>
        </patternFill>
      </fill>
      <border/>
    </dxf>
    <dxf>
      <font>
        <b/>
        <color rgb="FFFF0000"/>
      </font>
      <fill>
        <patternFill patternType="solid">
          <fgColor rgb="FFFCE5CD"/>
          <bgColor rgb="FFFCE5CD"/>
        </patternFill>
      </fill>
      <border/>
    </dxf>
    <dxf>
      <font>
        <color rgb="FFFF0000"/>
      </font>
      <fill>
        <patternFill patternType="solid">
          <fgColor rgb="FFD9D2E9"/>
          <bgColor rgb="FFD9D2E9"/>
        </patternFill>
      </fill>
      <border/>
    </dxf>
    <dxf>
      <font>
        <color theme="1"/>
      </font>
      <fill>
        <patternFill patternType="solid">
          <fgColor rgb="FFFFF2CC"/>
          <bgColor rgb="FFFFF2CC"/>
        </patternFill>
      </fill>
      <border/>
    </dxf>
    <dxf>
      <font/>
      <fill>
        <patternFill patternType="solid">
          <fgColor rgb="FFD9D2E9"/>
          <bgColor rgb="FFD9D2E9"/>
        </patternFill>
      </fill>
      <border/>
    </dxf>
    <dxf>
      <font/>
      <fill>
        <patternFill patternType="solid">
          <fgColor rgb="FFF4CCCC"/>
          <bgColor rgb="FFF4CCCC"/>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0" Type="http://schemas.openxmlformats.org/officeDocument/2006/relationships/worksheet" Target="worksheets/sheet7.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vmlDrawing" Target="../drawings/vmlDrawing1.vml"/><Relationship Id="rId20" Type="http://schemas.openxmlformats.org/officeDocument/2006/relationships/hyperlink" Target="https://drive.google.com/file/d/1AlVbowysxYRFTEtVR8ChHfRx8x1zUcKN/view?usp=sharing" TargetMode="External"/><Relationship Id="rId22" Type="http://schemas.openxmlformats.org/officeDocument/2006/relationships/hyperlink" Target="http://bit.ly/3UPhGyq" TargetMode="External"/><Relationship Id="rId21" Type="http://schemas.openxmlformats.org/officeDocument/2006/relationships/hyperlink" Target="http://drive.google.com/uc?export=view&amp;id=1mrawQJyPfCS3MGYr8reIt6ANviIZHAc_" TargetMode="External"/><Relationship Id="rId24" Type="http://schemas.openxmlformats.org/officeDocument/2006/relationships/hyperlink" Target="https://blueberry-assets.oneclick.es/M1_G_18a_7.svg" TargetMode="External"/><Relationship Id="rId23" Type="http://schemas.openxmlformats.org/officeDocument/2006/relationships/hyperlink" Target="https://blueberry-assets.oneclick.es/M1_G_18a_1.svg" TargetMode="External"/><Relationship Id="rId1" Type="http://schemas.openxmlformats.org/officeDocument/2006/relationships/comments" Target="../comments1.xml"/><Relationship Id="rId2" Type="http://schemas.openxmlformats.org/officeDocument/2006/relationships/hyperlink" Target="https://blueberry-assets.oneclick.es/M1_NyO_9a_2.svg" TargetMode="External"/><Relationship Id="rId3" Type="http://schemas.openxmlformats.org/officeDocument/2006/relationships/hyperlink" Target="https://drive.google.com/file/d/13tMKQ6UaM-FabocPAGhY2k_plZKLOZ_y/view?usp=share_link" TargetMode="External"/><Relationship Id="rId4" Type="http://schemas.openxmlformats.org/officeDocument/2006/relationships/hyperlink" Target="https://blueberry-assets.oneclick.es/M1_NyO_9a_10.svg" TargetMode="External"/><Relationship Id="rId9" Type="http://schemas.openxmlformats.org/officeDocument/2006/relationships/hyperlink" Target="https://gyazo.com/5e1aaffc223910d02358d03618fd6b39" TargetMode="External"/><Relationship Id="rId26" Type="http://schemas.openxmlformats.org/officeDocument/2006/relationships/hyperlink" Target="https://blueberry-assets.oneclick.es/M1_G_18a_2.svg" TargetMode="External"/><Relationship Id="rId25" Type="http://schemas.openxmlformats.org/officeDocument/2006/relationships/hyperlink" Target="https://blueberry-assets.oneclick.es/M1_G_18a_7.svg" TargetMode="External"/><Relationship Id="rId28" Type="http://schemas.openxmlformats.org/officeDocument/2006/relationships/hyperlink" Target="https://blueberry-assets.oneclick.es/M1_G_18a_7.svg" TargetMode="External"/><Relationship Id="rId27" Type="http://schemas.openxmlformats.org/officeDocument/2006/relationships/hyperlink" Target="https://blueberry-assets.oneclick.es/M1_G_18a_7.svg" TargetMode="External"/><Relationship Id="rId5" Type="http://schemas.openxmlformats.org/officeDocument/2006/relationships/hyperlink" Target="http://drive.google.com/uc?export=view&amp;id=195jfF3KRiIz4NHY3BnOkxdJtHmKeDLT6" TargetMode="External"/><Relationship Id="rId6" Type="http://schemas.openxmlformats.org/officeDocument/2006/relationships/hyperlink" Target="https://gyazo.com/5e1aaffc223910d02358d03618fd6b39" TargetMode="External"/><Relationship Id="rId29" Type="http://schemas.openxmlformats.org/officeDocument/2006/relationships/hyperlink" Target="https://blueberry-assets.oneclick.es/M1_G_18a_7.svg" TargetMode="External"/><Relationship Id="rId7" Type="http://schemas.openxmlformats.org/officeDocument/2006/relationships/hyperlink" Target="https://gyazo.com/5e1aaffc223910d02358d03618fd6b39" TargetMode="External"/><Relationship Id="rId8" Type="http://schemas.openxmlformats.org/officeDocument/2006/relationships/hyperlink" Target="https://gyazo.com/5e1aaffc223910d02358d03618fd6b39" TargetMode="External"/><Relationship Id="rId31" Type="http://schemas.openxmlformats.org/officeDocument/2006/relationships/hyperlink" Target="https://blueberry-assets.oneclick.es/M1_G_18a_7.svg" TargetMode="External"/><Relationship Id="rId30" Type="http://schemas.openxmlformats.org/officeDocument/2006/relationships/hyperlink" Target="https://blueberry-assets.oneclick.es/M1_G_18a_7.svg" TargetMode="External"/><Relationship Id="rId11" Type="http://schemas.openxmlformats.org/officeDocument/2006/relationships/hyperlink" Target="https://blueberry-assets.oneclick.es/M1_NyO_46a_1.svg" TargetMode="External"/><Relationship Id="rId33" Type="http://schemas.openxmlformats.org/officeDocument/2006/relationships/hyperlink" Target="https://blueberry-assets.oneclick.es/M1_G_18a_7.svg" TargetMode="External"/><Relationship Id="rId10" Type="http://schemas.openxmlformats.org/officeDocument/2006/relationships/hyperlink" Target="https://gyazo.com/5e1aaffc223910d02358d03618fd6b39" TargetMode="External"/><Relationship Id="rId32" Type="http://schemas.openxmlformats.org/officeDocument/2006/relationships/hyperlink" Target="https://blueberry-assets.oneclick.es/M1_G_18a_7.svg" TargetMode="External"/><Relationship Id="rId13" Type="http://schemas.openxmlformats.org/officeDocument/2006/relationships/hyperlink" Target="http://drive.google.com/uc?export=view&amp;id=M1-NyO-18a-5" TargetMode="External"/><Relationship Id="rId35" Type="http://schemas.openxmlformats.org/officeDocument/2006/relationships/hyperlink" Target="https://blueberry-assets.oneclick.es/M1_G_18a_7.svg" TargetMode="External"/><Relationship Id="rId12" Type="http://schemas.openxmlformats.org/officeDocument/2006/relationships/hyperlink" Target="http://drive.google.com/uc?export=view&amp;id=M1-NyO-1b-1" TargetMode="External"/><Relationship Id="rId34" Type="http://schemas.openxmlformats.org/officeDocument/2006/relationships/hyperlink" Target="https://blueberry-assets.oneclick.es/M1_G_18a_7.svg" TargetMode="External"/><Relationship Id="rId15" Type="http://schemas.openxmlformats.org/officeDocument/2006/relationships/hyperlink" Target="https://gyazo.com/0bba306c75743cb5d7d07c58d3ffcd55" TargetMode="External"/><Relationship Id="rId37" Type="http://schemas.openxmlformats.org/officeDocument/2006/relationships/hyperlink" Target="https://lemonade-assets.oneclick.es/fruits/aguacate.png" TargetMode="External"/><Relationship Id="rId14" Type="http://schemas.openxmlformats.org/officeDocument/2006/relationships/hyperlink" Target="https://gyazo.com/0bba306c75743cb5d7d07c58d3ffcd55" TargetMode="External"/><Relationship Id="rId36" Type="http://schemas.openxmlformats.org/officeDocument/2006/relationships/hyperlink" Target="http://drive.google.com/uc?export=view&amp;id=1AQ0RGVf6ZbQP2T86ZwOcXzcCwH1VGnb4" TargetMode="External"/><Relationship Id="rId17" Type="http://schemas.openxmlformats.org/officeDocument/2006/relationships/hyperlink" Target="https://gyazo.com/0bba306c75743cb5d7d07c58d3ffcd55" TargetMode="External"/><Relationship Id="rId39" Type="http://schemas.openxmlformats.org/officeDocument/2006/relationships/drawing" Target="../drawings/drawing1.xml"/><Relationship Id="rId16" Type="http://schemas.openxmlformats.org/officeDocument/2006/relationships/hyperlink" Target="https://gyazo.com/0bba306c75743cb5d7d07c58d3ffcd55" TargetMode="External"/><Relationship Id="rId38" Type="http://schemas.openxmlformats.org/officeDocument/2006/relationships/hyperlink" Target="https://blueberry-assets.oneclick.es/M1_EyP_2b_2.svg" TargetMode="External"/><Relationship Id="rId19" Type="http://schemas.openxmlformats.org/officeDocument/2006/relationships/hyperlink" Target="https://drive.google.com/file/d/1Yzm3y-VEYgB0C7lkdtUFRrudChqhACsv/view?usp=sharing" TargetMode="External"/><Relationship Id="rId18" Type="http://schemas.openxmlformats.org/officeDocument/2006/relationships/hyperlink" Target="https://blueberry-assets.oneclick.es/M1_MyM_7a_8.png"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90" Type="http://schemas.openxmlformats.org/officeDocument/2006/relationships/hyperlink" Target="https://drive.google.com/file/d/1rp3UCh0v_2FNI8ggzkeHeYZn-IprVBlI/view?usp=share_link" TargetMode="External"/><Relationship Id="rId194" Type="http://schemas.openxmlformats.org/officeDocument/2006/relationships/hyperlink" Target="https://drive.google.com/drive/folders/1SSZDh3x2umXD7p3LT0Ni_EnfycXTD5fc?usp=share_link" TargetMode="External"/><Relationship Id="rId193" Type="http://schemas.openxmlformats.org/officeDocument/2006/relationships/hyperlink" Target="https://drive.google.com/drive/folders/1b2KPdyk9oRsDToDNhWsloyeAZmB8lySF?usp=share_link" TargetMode="External"/><Relationship Id="rId192" Type="http://schemas.openxmlformats.org/officeDocument/2006/relationships/hyperlink" Target="https://drive.google.com/drive/folders/1do0MsS273MM1AgC-TTuo2BvWraq0uJOK?usp=share_link" TargetMode="External"/><Relationship Id="rId191" Type="http://schemas.openxmlformats.org/officeDocument/2006/relationships/hyperlink" Target="https://drive.google.com/drive/folders/1F34ChVGs0wG0DfA4qjdyQV6tkCmCyEk4?usp=share_link" TargetMode="External"/><Relationship Id="rId187" Type="http://schemas.openxmlformats.org/officeDocument/2006/relationships/hyperlink" Target="https://drive.google.com/drive/folders/15LtlUNl0yo6yKyI2L5zdebQ1zMFiS-yC?usp=share_link" TargetMode="External"/><Relationship Id="rId186" Type="http://schemas.openxmlformats.org/officeDocument/2006/relationships/hyperlink" Target="https://drive.google.com/drive/folders/1l1vnSPphH5ZKaX_dMJA0HCtcJSLxuDaa?usp=share_link" TargetMode="External"/><Relationship Id="rId185" Type="http://schemas.openxmlformats.org/officeDocument/2006/relationships/hyperlink" Target="https://drive.google.com/drive/folders/1nAG6kgC0pqIKMqG1IA7FjJ34lShua9Jc?usp=share_link" TargetMode="External"/><Relationship Id="rId184" Type="http://schemas.openxmlformats.org/officeDocument/2006/relationships/hyperlink" Target="https://drive.google.com/drive/folders/1KdD08SERpy16TBbIDpk77kTlxYXqps7A?usp=share_link" TargetMode="External"/><Relationship Id="rId189" Type="http://schemas.openxmlformats.org/officeDocument/2006/relationships/hyperlink" Target="https://drive.google.com/file/d/114y04MYKCwOtPkC79f4IMAvFZrcSryXH/view?usp=share_link" TargetMode="External"/><Relationship Id="rId188" Type="http://schemas.openxmlformats.org/officeDocument/2006/relationships/hyperlink" Target="https://drive.google.com/file/d/1eAFZZgTSU28INrTDE7tbSM971eCZgOLr/view?usp=share_link" TargetMode="External"/><Relationship Id="rId183" Type="http://schemas.openxmlformats.org/officeDocument/2006/relationships/hyperlink" Target="https://drive.google.com/drive/folders/19SB4hwd3gROYoMkSBDmBebwCdDlClvGN?usp=share_link" TargetMode="External"/><Relationship Id="rId182" Type="http://schemas.openxmlformats.org/officeDocument/2006/relationships/hyperlink" Target="https://gyazo.com/b44479713963aba7d9800e412e142299" TargetMode="External"/><Relationship Id="rId181" Type="http://schemas.openxmlformats.org/officeDocument/2006/relationships/hyperlink" Target="https://drive.google.com/drive/folders/1YdNRp7JIeA02wvXHI9vUErJKvkPxBRzs?usp=share_link" TargetMode="External"/><Relationship Id="rId180" Type="http://schemas.openxmlformats.org/officeDocument/2006/relationships/hyperlink" Target="https://drive.google.com/file/d/1ekRnnuugMJRxBvZHCOetg3MEPC15OSM3/view?usp=share_link" TargetMode="External"/><Relationship Id="rId176" Type="http://schemas.openxmlformats.org/officeDocument/2006/relationships/hyperlink" Target="https://drive.google.com/file/d/13OkmsT1ZtTN75VUaZ4pBedMgo6r6RAab/view?usp=share_link" TargetMode="External"/><Relationship Id="rId297" Type="http://schemas.openxmlformats.org/officeDocument/2006/relationships/hyperlink" Target="https://drive.google.com/file/d/1LMsdoA6b410IzH6JwBTrAwLWpVwzhTrj/view?usp=share_link" TargetMode="External"/><Relationship Id="rId175" Type="http://schemas.openxmlformats.org/officeDocument/2006/relationships/hyperlink" Target="https://drive.google.com/drive/folders/1KJfyMgKUq6BHx2tfaScgB2vLnRWQXgcR?usp=share_link" TargetMode="External"/><Relationship Id="rId296" Type="http://schemas.openxmlformats.org/officeDocument/2006/relationships/hyperlink" Target="https://drive.google.com/file/d/1cz8Syqf5Q1mQXTrvvQPSIPzhr0LU0WY7/view?usp=sharing" TargetMode="External"/><Relationship Id="rId174" Type="http://schemas.openxmlformats.org/officeDocument/2006/relationships/hyperlink" Target="https://drive.google.com/drive/folders/1-uaSyEbLlYy_BdvRuu0inNlmVDc47FIL?usp=share_link" TargetMode="External"/><Relationship Id="rId295" Type="http://schemas.openxmlformats.org/officeDocument/2006/relationships/hyperlink" Target="https://drive.google.com/file/d/1DFkkN1x5Vo4w1DTaDQ_5h4IaKLOiYGLZ/view?usp=share_link" TargetMode="External"/><Relationship Id="rId173" Type="http://schemas.openxmlformats.org/officeDocument/2006/relationships/hyperlink" Target="https://drive.google.com/file/d/1PlZACtVRUbdb_xTeNcxxQ2o27r30_Mhk/view?usp=share_link" TargetMode="External"/><Relationship Id="rId294" Type="http://schemas.openxmlformats.org/officeDocument/2006/relationships/hyperlink" Target="https://drive.google.com/file/d/1DX3gYelM1biFw2S9JB5FV83q_sCs6yPP/view?usp=sharing" TargetMode="External"/><Relationship Id="rId179" Type="http://schemas.openxmlformats.org/officeDocument/2006/relationships/hyperlink" Target="https://drive.google.com/file/d/1BtYiFvIGfriLZ0tgiB_zrNLxU1AO-Ij4/view?usp=share_link" TargetMode="External"/><Relationship Id="rId178" Type="http://schemas.openxmlformats.org/officeDocument/2006/relationships/hyperlink" Target="https://drive.google.com/drive/folders/1JyV2I0K4SWdtr1ssXKJdwc2roYcy-F9E?usp=share_link" TargetMode="External"/><Relationship Id="rId299" Type="http://schemas.openxmlformats.org/officeDocument/2006/relationships/hyperlink" Target="https://drive.google.com/file/d/17pF8xJAMZik2c446s4ltijBzp2O0B-NZ/view?usp=share_link" TargetMode="External"/><Relationship Id="rId177" Type="http://schemas.openxmlformats.org/officeDocument/2006/relationships/hyperlink" Target="https://drive.google.com/drive/folders/1OCMWSj6oJpqtHZ-jpteoC3O7YLauDlAV?usp=share_link" TargetMode="External"/><Relationship Id="rId298" Type="http://schemas.openxmlformats.org/officeDocument/2006/relationships/hyperlink" Target="https://drive.google.com/file/d/1gIiCc5Xcs0vQS_HO8rUjjfMBNhD2Ass8/view?usp=share_link" TargetMode="External"/><Relationship Id="rId198" Type="http://schemas.openxmlformats.org/officeDocument/2006/relationships/hyperlink" Target="https://drive.google.com/drive/folders/1CDkuMhulHZ4j4v2u5NAD-We3DNogjBNu?usp=share_link" TargetMode="External"/><Relationship Id="rId197" Type="http://schemas.openxmlformats.org/officeDocument/2006/relationships/hyperlink" Target="https://gyazo.com/b52430eeb84faa3040f6179e5e36712f" TargetMode="External"/><Relationship Id="rId196" Type="http://schemas.openxmlformats.org/officeDocument/2006/relationships/hyperlink" Target="https://gyazo.com/af6f2072e5da8c5edad82d33e22a7ab7" TargetMode="External"/><Relationship Id="rId195" Type="http://schemas.openxmlformats.org/officeDocument/2006/relationships/hyperlink" Target="https://drive.google.com/drive/folders/1HyUY3zzEKpItuSQznut0quw1wCjihcCx?usp=share_link" TargetMode="External"/><Relationship Id="rId199" Type="http://schemas.openxmlformats.org/officeDocument/2006/relationships/hyperlink" Target="https://drive.google.com/drive/folders/1keNAXP2Rghh1XGddn5bTHGel6QUfbTct?usp=share_link" TargetMode="External"/><Relationship Id="rId150" Type="http://schemas.openxmlformats.org/officeDocument/2006/relationships/hyperlink" Target="https://drive.google.com/file/d/18SHApez6cAMzNAeCVj3mV4uPy4TFXJyV/view?usp=share_link" TargetMode="External"/><Relationship Id="rId271" Type="http://schemas.openxmlformats.org/officeDocument/2006/relationships/hyperlink" Target="https://drive.google.com/file/d/1N3uDU_NfhrLXI24TO8dkKd1v-MeIe0pa/view?usp=share_link" TargetMode="External"/><Relationship Id="rId392" Type="http://schemas.openxmlformats.org/officeDocument/2006/relationships/hyperlink" Target="https://drive.google.com/file/d/1UrINQ8TXwWKc-O4F1hGiNWOrTHfj0-0J/view?usp=share_link" TargetMode="External"/><Relationship Id="rId270" Type="http://schemas.openxmlformats.org/officeDocument/2006/relationships/hyperlink" Target="https://drive.google.com/file/d/1rYBfD58aGQN5TlSNx_HXtZ__VPPDLNl1/view?usp=sharing" TargetMode="External"/><Relationship Id="rId391" Type="http://schemas.openxmlformats.org/officeDocument/2006/relationships/hyperlink" Target="https://drive.google.com/file/d/1MdaHyeE6GqHeF5WRuwN_PMfxuGgFc4Nt/view?usp=share_link" TargetMode="External"/><Relationship Id="rId390" Type="http://schemas.openxmlformats.org/officeDocument/2006/relationships/hyperlink" Target="https://gyazo.com/59afb1bc1efaab3cc89ecaf0dab2d8c8" TargetMode="External"/><Relationship Id="rId1" Type="http://schemas.openxmlformats.org/officeDocument/2006/relationships/comments" Target="../comments2.xml"/><Relationship Id="rId2" Type="http://schemas.openxmlformats.org/officeDocument/2006/relationships/hyperlink" Target="https://drive.google.com/file/d/1OchOCCwkS4bDshF58A4xwn-qMdaiYDvv/view?usp=sharing" TargetMode="External"/><Relationship Id="rId3" Type="http://schemas.openxmlformats.org/officeDocument/2006/relationships/hyperlink" Target="https://drive.google.com/file/d/1rrV4hR7vzl9DxYXI3bZeHR7lQlfw5Pv_/view?usp=sharing" TargetMode="External"/><Relationship Id="rId149" Type="http://schemas.openxmlformats.org/officeDocument/2006/relationships/hyperlink" Target="https://drive.google.com/drive/folders/14LAwVLzb65U3lpLwBDwwoYeIKFfxxA-Z?usp=share_link" TargetMode="External"/><Relationship Id="rId4" Type="http://schemas.openxmlformats.org/officeDocument/2006/relationships/hyperlink" Target="https://drive.google.com/file/d/1jl4W9c0C8gJgBzRrCIXcHt2p0oI-L5yz/view?usp=sharing" TargetMode="External"/><Relationship Id="rId148" Type="http://schemas.openxmlformats.org/officeDocument/2006/relationships/hyperlink" Target="https://drive.google.com/file/d/1xO7tVZ0o98oZwLXFYIXrqrmeFm2DwtAR/view?usp=share_link" TargetMode="External"/><Relationship Id="rId269" Type="http://schemas.openxmlformats.org/officeDocument/2006/relationships/hyperlink" Target="https://drive.google.com/file/d/1qsCPOQ4oPexjP_DNyPuxPrxc6MLLp919/view?usp=share_link" TargetMode="External"/><Relationship Id="rId9" Type="http://schemas.openxmlformats.org/officeDocument/2006/relationships/hyperlink" Target="https://drive.google.com/file/d/1FL7Wpbb2ghCtcVFXgBJwwtpiFyoXGQCC/view?usp=share_link" TargetMode="External"/><Relationship Id="rId143" Type="http://schemas.openxmlformats.org/officeDocument/2006/relationships/hyperlink" Target="https://gyazo.com/fbe41493b0a076329ff79bc5a9bdec10" TargetMode="External"/><Relationship Id="rId264" Type="http://schemas.openxmlformats.org/officeDocument/2006/relationships/hyperlink" Target="https://drive.google.com/drive/folders/1_o8BbLSWODvKK4URWyVdLIIEnL8GNPyw?usp=share_link" TargetMode="External"/><Relationship Id="rId385" Type="http://schemas.openxmlformats.org/officeDocument/2006/relationships/hyperlink" Target="https://drive.google.com/file/d/1QbxMI6QK57Cz2fWhaoUe-2IrLiZeO5GW/view?usp=share_link" TargetMode="External"/><Relationship Id="rId142" Type="http://schemas.openxmlformats.org/officeDocument/2006/relationships/hyperlink" Target="https://drive.google.com/file/d/1HyDDrlvoVLf5qR0EPcWJKrXt4JORrhUE/view?usp=share_link" TargetMode="External"/><Relationship Id="rId263" Type="http://schemas.openxmlformats.org/officeDocument/2006/relationships/hyperlink" Target="https://drive.google.com/file/d/1GZkSImnrXSGMPZPXCoRAqsUwpsxBUP7i/view?usp=share_link" TargetMode="External"/><Relationship Id="rId384" Type="http://schemas.openxmlformats.org/officeDocument/2006/relationships/hyperlink" Target="https://drive.google.com/file/d/1wytiVg-BelzAiRew8tM3TeCgAUW_Idwh/view?usp=share_link" TargetMode="External"/><Relationship Id="rId141" Type="http://schemas.openxmlformats.org/officeDocument/2006/relationships/hyperlink" Target="https://drive.google.com/file/d/1Ycn0JaFxdcNYNzvx6Ugxb6tuaVZxmEZt/view?usp=share_link" TargetMode="External"/><Relationship Id="rId262" Type="http://schemas.openxmlformats.org/officeDocument/2006/relationships/hyperlink" Target="https://drive.google.com/file/d/1cNw8WaFeIHHhhjSHLHSlrzjJOtFScONi/view?usp=share_link" TargetMode="External"/><Relationship Id="rId383" Type="http://schemas.openxmlformats.org/officeDocument/2006/relationships/hyperlink" Target="https://gyazo.com/801ffd22071d5496e6873899519711ac" TargetMode="External"/><Relationship Id="rId140" Type="http://schemas.openxmlformats.org/officeDocument/2006/relationships/hyperlink" Target="https://gyazo.com/205f92edfd74f786115afcb9bf9c8cab" TargetMode="External"/><Relationship Id="rId261" Type="http://schemas.openxmlformats.org/officeDocument/2006/relationships/hyperlink" Target="https://drive.google.com/file/d/1Yg-HDDt416M3efpnifFA56tMU4vdtOYt/view?usp=share_link" TargetMode="External"/><Relationship Id="rId382" Type="http://schemas.openxmlformats.org/officeDocument/2006/relationships/hyperlink" Target="https://gyazo.com/a14fe5e7179ed5c93feb8f5504f846af" TargetMode="External"/><Relationship Id="rId5" Type="http://schemas.openxmlformats.org/officeDocument/2006/relationships/hyperlink" Target="https://drive.google.com/file/d/1HSv8igbpoU91Y0gng6zzOfCNsV4l88i9/view?usp=sharing" TargetMode="External"/><Relationship Id="rId147" Type="http://schemas.openxmlformats.org/officeDocument/2006/relationships/hyperlink" Target="https://drive.google.com/file/d/1lFhQ1iDeYQMz0svd4xKHxyw_jaSOCJkL/view?usp=share_link" TargetMode="External"/><Relationship Id="rId268" Type="http://schemas.openxmlformats.org/officeDocument/2006/relationships/hyperlink" Target="https://drive.google.com/file/d/1m9p8cEKEY12LGeYgrxWFMoTJ3jBww_gs/view?usp=sharing" TargetMode="External"/><Relationship Id="rId389" Type="http://schemas.openxmlformats.org/officeDocument/2006/relationships/hyperlink" Target="https://www3.gobiernodecanarias.org/medusa/mediateca/ecoescuela/wp-content/uploads/sites/2/2013/11/11-Libro.png" TargetMode="External"/><Relationship Id="rId6" Type="http://schemas.openxmlformats.org/officeDocument/2006/relationships/hyperlink" Target="https://drive.google.com/file/d/195jfF3KRiIz4NHY3BnOkxdJtHmKeDLT6/view?usp=share_link" TargetMode="External"/><Relationship Id="rId146" Type="http://schemas.openxmlformats.org/officeDocument/2006/relationships/hyperlink" Target="https://drive.google.com/file/d/1SS_5S2r_4qleUkJSDQOf6w2hAwkoa8Y5/view?usp=sharing" TargetMode="External"/><Relationship Id="rId267" Type="http://schemas.openxmlformats.org/officeDocument/2006/relationships/hyperlink" Target="https://drive.google.com/file/d/1x07Js4JI7PQfT-uUcq1Ft5qh8NeyLJKG/view?usp=share_link" TargetMode="External"/><Relationship Id="rId388" Type="http://schemas.openxmlformats.org/officeDocument/2006/relationships/hyperlink" Target="https://drive.google.com/file/d/1zn0ZZVKfSpHKdjNm4A_Wmmxrr7B7VcuG/view?usp=share_link" TargetMode="External"/><Relationship Id="rId7" Type="http://schemas.openxmlformats.org/officeDocument/2006/relationships/hyperlink" Target="https://gyazo.com/036846dea287566f89199ffa4bce4ee2" TargetMode="External"/><Relationship Id="rId145" Type="http://schemas.openxmlformats.org/officeDocument/2006/relationships/hyperlink" Target="https://drive.google.com/file/d/1L8GA_igdLn-jytoV6lNomUut7eMZ1rCm/view?usp=share_link" TargetMode="External"/><Relationship Id="rId266" Type="http://schemas.openxmlformats.org/officeDocument/2006/relationships/hyperlink" Target="https://drive.google.com/file/d/1hmeErwtmuHIJkRXjZGvHm94yVAcTmuwf/view?usp=share_link" TargetMode="External"/><Relationship Id="rId387" Type="http://schemas.openxmlformats.org/officeDocument/2006/relationships/hyperlink" Target="https://drive.google.com/file/d/1jd3sSh_r9TsNDE4Co6PhE_a_WBX7cb7C/view?usp=share_link" TargetMode="External"/><Relationship Id="rId8" Type="http://schemas.openxmlformats.org/officeDocument/2006/relationships/hyperlink" Target="https://drive.google.com/file/d/195jfF3KRiIz4NHY3BnOkxdJtHmKeDLT6/view?usp=share_link" TargetMode="External"/><Relationship Id="rId144" Type="http://schemas.openxmlformats.org/officeDocument/2006/relationships/hyperlink" Target="https://drive.google.com/file/d/10IZzkbZ7kDP2YNemayKXiVMUer7DD4i2/view?usp=share_link" TargetMode="External"/><Relationship Id="rId265" Type="http://schemas.openxmlformats.org/officeDocument/2006/relationships/hyperlink" Target="https://drive.google.com/drive/folders/1FvRjZ-guYMnJBdgoRE6m62eVP9yKJGeP?usp=share_link" TargetMode="External"/><Relationship Id="rId386" Type="http://schemas.openxmlformats.org/officeDocument/2006/relationships/hyperlink" Target="https://drive.google.com/file/d/1O80Qc0l6LVN_37CSHO1ecKbv7m3R-oZD/view?usp=share_link" TargetMode="External"/><Relationship Id="rId260" Type="http://schemas.openxmlformats.org/officeDocument/2006/relationships/hyperlink" Target="https://drive.google.com/file/d/1uxJ8QcnxaGODg3M2nhEYO8D_LIN6DKxi/view?usp=share_link" TargetMode="External"/><Relationship Id="rId381" Type="http://schemas.openxmlformats.org/officeDocument/2006/relationships/hyperlink" Target="https://drive.google.com/file/d/1Kscl8U4hrMnLOjKQx92AWJ56SmV8sXkl/view?usp=share_link" TargetMode="External"/><Relationship Id="rId380" Type="http://schemas.openxmlformats.org/officeDocument/2006/relationships/hyperlink" Target="https://drive.google.com/file/d/1AQ0RGVf6ZbQP2T86ZwOcXzcCwH1VGnb4/view?usp=share_link" TargetMode="External"/><Relationship Id="rId139" Type="http://schemas.openxmlformats.org/officeDocument/2006/relationships/hyperlink" Target="https://drive.google.com/drive/folders/1lmJDinv_pvvMyrTi36X-pvpFSbvLE-bV?usp=share_link" TargetMode="External"/><Relationship Id="rId138" Type="http://schemas.openxmlformats.org/officeDocument/2006/relationships/hyperlink" Target="https://drive.google.com/drive/folders/1QVXLetE7VMwXk0wmGwMoZNoeaikIaENT?usp=share_link" TargetMode="External"/><Relationship Id="rId259" Type="http://schemas.openxmlformats.org/officeDocument/2006/relationships/hyperlink" Target="https://drive.google.com/file/d/1tJGRdAcL51y3QP2wEpmvpdWYbOmwWaW8/view?usp=share_link" TargetMode="External"/><Relationship Id="rId137" Type="http://schemas.openxmlformats.org/officeDocument/2006/relationships/hyperlink" Target="https://gyazo.com/55ca39d728240f7f3261978141828d18." TargetMode="External"/><Relationship Id="rId258" Type="http://schemas.openxmlformats.org/officeDocument/2006/relationships/hyperlink" Target="https://drive.google.com/file/d/1Gc_nuE2sy985eu4YYB1L8CelrbQWc_wD/view?usp=share_link" TargetMode="External"/><Relationship Id="rId379" Type="http://schemas.openxmlformats.org/officeDocument/2006/relationships/hyperlink" Target="https://drive.google.com/file/d/1gwYiNH0ipWH85lbpG4_rgizwgTBfoRQE/view?usp=share_link" TargetMode="External"/><Relationship Id="rId132" Type="http://schemas.openxmlformats.org/officeDocument/2006/relationships/hyperlink" Target="https://drive.google.com/file/d/1BfwTDjHZQVyCB-nbd5w9zl-_0D_3GEAY/view?usp=share_link" TargetMode="External"/><Relationship Id="rId253" Type="http://schemas.openxmlformats.org/officeDocument/2006/relationships/hyperlink" Target="https://drive.google.com/file/d/12l2rlvC-bVYxOEljLDjn4PTz5R1PSqjR/view?usp=share_link" TargetMode="External"/><Relationship Id="rId374" Type="http://schemas.openxmlformats.org/officeDocument/2006/relationships/hyperlink" Target="https://drive.google.com/file/d/1pfJ16w7hQtZXohwGo7g16MZ0EXy-jGCo/view?usp=share_link" TargetMode="External"/><Relationship Id="rId131" Type="http://schemas.openxmlformats.org/officeDocument/2006/relationships/hyperlink" Target="https://drive.google.com/file/d/1ify6RTmalyJgSr8Gv4A3W7UCFu5uKaVA/view?usp=share_link" TargetMode="External"/><Relationship Id="rId252" Type="http://schemas.openxmlformats.org/officeDocument/2006/relationships/hyperlink" Target="https://drive.google.com/file/d/18Spp3dscXWnanjiLiVVHPiYDTgVdF3S2/view?usp=share_link" TargetMode="External"/><Relationship Id="rId373" Type="http://schemas.openxmlformats.org/officeDocument/2006/relationships/hyperlink" Target="https://drive.google.com/file/d/1QyG0donBCIeS2jfBmggy1IwxV9lrH9mn/view?usp=share_link" TargetMode="External"/><Relationship Id="rId130" Type="http://schemas.openxmlformats.org/officeDocument/2006/relationships/hyperlink" Target="https://drive.google.com/file/d/1Lqgqhxbu-bRJXRkx9oC0UGL3gOYrRggR/view?usp=share_link" TargetMode="External"/><Relationship Id="rId251" Type="http://schemas.openxmlformats.org/officeDocument/2006/relationships/hyperlink" Target="https://gyazo.com/83b8e3d987130b102fb5b7647c4f66f4" TargetMode="External"/><Relationship Id="rId372" Type="http://schemas.openxmlformats.org/officeDocument/2006/relationships/hyperlink" Target="https://drive.google.com/file/d/11Zb1nRvTskmmgUzWedBl76RqAgjDri4e/view?usp=share_link" TargetMode="External"/><Relationship Id="rId250" Type="http://schemas.openxmlformats.org/officeDocument/2006/relationships/hyperlink" Target="https://drive.google.com/file/d/1oUB20FFqk_KLokA2BC-ymwCJL9EeGo3h/view?usp=share_link" TargetMode="External"/><Relationship Id="rId371" Type="http://schemas.openxmlformats.org/officeDocument/2006/relationships/hyperlink" Target="https://drive.google.com/file/d/1CBx37tUGnuob-ruFFuU9SKsGIch162e-/view?usp=share_link" TargetMode="External"/><Relationship Id="rId136" Type="http://schemas.openxmlformats.org/officeDocument/2006/relationships/hyperlink" Target="https://drive.google.com/file/d/1Vux6sk_3SwepbJBaGVsHReT60u-bR0RZ/view?usp=share_link" TargetMode="External"/><Relationship Id="rId257" Type="http://schemas.openxmlformats.org/officeDocument/2006/relationships/hyperlink" Target="https://gyazo.com/6bf61f4df958ff743b3229334f0d654e" TargetMode="External"/><Relationship Id="rId378" Type="http://schemas.openxmlformats.org/officeDocument/2006/relationships/hyperlink" Target="https://drive.google.com/file/d/1V9bMMQG9zj1g-sFwp7dorIjva8uyZwuV/view?usp=share_link" TargetMode="External"/><Relationship Id="rId135" Type="http://schemas.openxmlformats.org/officeDocument/2006/relationships/hyperlink" Target="https://drive.google.com/drive/folders/1fmiG_0wcg9F5S_MIjNYuXw40kCjh8OHR?usp=share_link" TargetMode="External"/><Relationship Id="rId256" Type="http://schemas.openxmlformats.org/officeDocument/2006/relationships/hyperlink" Target="https://drive.google.com/file/d/1oiBIp95eW0Hapq1UCjQnyq6gtKlPdMhn/view?usp=share_link" TargetMode="External"/><Relationship Id="rId377" Type="http://schemas.openxmlformats.org/officeDocument/2006/relationships/hyperlink" Target="https://drive.google.com/file/d/1w-_3usvxzh-8Ovh3ZhB30w2pAaOPbnD1/view?usp=share_link" TargetMode="External"/><Relationship Id="rId134" Type="http://schemas.openxmlformats.org/officeDocument/2006/relationships/hyperlink" Target="https://drive.google.com/file/d/1hvIhcEPwlwyQjSJ7QZl2ivL9miD9UWc3/view?usp=share_link" TargetMode="External"/><Relationship Id="rId255" Type="http://schemas.openxmlformats.org/officeDocument/2006/relationships/hyperlink" Target="https://gyazo.com/6c56e0e702d93bb4e9bfb55907cc9bc9" TargetMode="External"/><Relationship Id="rId376" Type="http://schemas.openxmlformats.org/officeDocument/2006/relationships/hyperlink" Target="https://drive.google.com/file/d/1zYHksJRiWwhfuL4-KeXnmpnlMt0Y6aop/view?usp=share_link" TargetMode="External"/><Relationship Id="rId133" Type="http://schemas.openxmlformats.org/officeDocument/2006/relationships/hyperlink" Target="https://drive.google.com/file/d/15D0cK-qBNi-tOkRjiI0yBOKAKAviEtpd/view?usp=share_link" TargetMode="External"/><Relationship Id="rId254" Type="http://schemas.openxmlformats.org/officeDocument/2006/relationships/hyperlink" Target="https://drive.google.com/file/d/1CCAC6mgPCB7PPWAUCdnw3BOsxlBTaEMX/view?usp=share_link" TargetMode="External"/><Relationship Id="rId375" Type="http://schemas.openxmlformats.org/officeDocument/2006/relationships/hyperlink" Target="https://drive.google.com/file/d/1-K5cFupdznJUffyRNSAjKDviHUliLYKx/view?usp=share_link" TargetMode="External"/><Relationship Id="rId172" Type="http://schemas.openxmlformats.org/officeDocument/2006/relationships/hyperlink" Target="https://drive.google.com/file/d/1hGzslvGDiwhs0mOSm28DZJ5s3gbLi9XF/view?usp=share_link" TargetMode="External"/><Relationship Id="rId293" Type="http://schemas.openxmlformats.org/officeDocument/2006/relationships/hyperlink" Target="https://drive.google.com/file/d/1PaN_Ttsg2a9k48DUkMMXsXxnTDAEgfDv/view?usp=share_link" TargetMode="External"/><Relationship Id="rId171" Type="http://schemas.openxmlformats.org/officeDocument/2006/relationships/hyperlink" Target="https://gyazo.com/452429ae48ed9eb42d3acc6bde8b5907" TargetMode="External"/><Relationship Id="rId292" Type="http://schemas.openxmlformats.org/officeDocument/2006/relationships/hyperlink" Target="https://drive.google.com/file/d/1u13qmiXzeh5rIHmEjgNdVxSjjYMBzx4X/view?usp=sharing" TargetMode="External"/><Relationship Id="rId170" Type="http://schemas.openxmlformats.org/officeDocument/2006/relationships/hyperlink" Target="https://drive.google.com/file/d/1KAzHIA9PNHhcCT5UcJEPwepvlFA0UniK/view?usp=share_link" TargetMode="External"/><Relationship Id="rId291" Type="http://schemas.openxmlformats.org/officeDocument/2006/relationships/hyperlink" Target="https://drive.google.com/file/d/1nHCYZE4_NjVVWjKuTn-VdfEe7jlPZMZo/view?usp=share_link" TargetMode="External"/><Relationship Id="rId290" Type="http://schemas.openxmlformats.org/officeDocument/2006/relationships/hyperlink" Target="https://drive.google.com/file/d/1lLXtyJxon7SgiJSHe7Hf1FFqSA9kklUZ/view?usp=sharing" TargetMode="External"/><Relationship Id="rId165" Type="http://schemas.openxmlformats.org/officeDocument/2006/relationships/hyperlink" Target="https://drive.google.com/drive/folders/1rkffDOdiB8kPZfeDd6_RtsMK98Svpt2j?usp=share_link" TargetMode="External"/><Relationship Id="rId286" Type="http://schemas.openxmlformats.org/officeDocument/2006/relationships/hyperlink" Target="https://drive.google.com/file/d/1I1oy9FNqr2Kl8K5ZEDbjz4aRtRtZSnAP/view?usp=sharing" TargetMode="External"/><Relationship Id="rId164" Type="http://schemas.openxmlformats.org/officeDocument/2006/relationships/hyperlink" Target="https://drive.google.com/drive/folders/1Ma7CMuAPiXVSZ6iqOHJ1GOD9ptTutNJ0?usp=share_link" TargetMode="External"/><Relationship Id="rId285" Type="http://schemas.openxmlformats.org/officeDocument/2006/relationships/hyperlink" Target="https://drive.google.com/file/d/10RhCE4GWSwx4W4qQfY4wHAASalhwmAtI/view?usp=share_link" TargetMode="External"/><Relationship Id="rId163" Type="http://schemas.openxmlformats.org/officeDocument/2006/relationships/hyperlink" Target="https://drive.google.com/file/d/1DYuk6KDoO-yuko_8Tgl1X_PmPt44L30v/view?usp=share_link" TargetMode="External"/><Relationship Id="rId284" Type="http://schemas.openxmlformats.org/officeDocument/2006/relationships/hyperlink" Target="https://drive.google.com/file/d/1bpSslvLsj5kwSZ0GgbXB612G_Ymkq2mE/view?usp=sharing" TargetMode="External"/><Relationship Id="rId162" Type="http://schemas.openxmlformats.org/officeDocument/2006/relationships/hyperlink" Target="https://drive.google.com/file/d/11XKjFf16fi5F4-8OoSc1dWy96EtJcbcN/view?usp=share_link" TargetMode="External"/><Relationship Id="rId283" Type="http://schemas.openxmlformats.org/officeDocument/2006/relationships/hyperlink" Target="https://drive.google.com/file/d/1tAIPsU0HB1UH_NB2fW-3dRlEn2UQX-n6/view?usp=share_link" TargetMode="External"/><Relationship Id="rId169" Type="http://schemas.openxmlformats.org/officeDocument/2006/relationships/hyperlink" Target="https://drive.google.com/file/d/1WCT6dpVOjfTB1UME284wm8xVmB9qLVRv/view?usp=share_link" TargetMode="External"/><Relationship Id="rId168" Type="http://schemas.openxmlformats.org/officeDocument/2006/relationships/hyperlink" Target="https://drive.google.com/file/d/1qjRvJi26THnJOqca4-htT39MwKaUpDJJ/view?usp=share_link" TargetMode="External"/><Relationship Id="rId289" Type="http://schemas.openxmlformats.org/officeDocument/2006/relationships/hyperlink" Target="https://drive.google.com/file/d/1yEAXLtdg25xoZrjBT0KUjbaH0XLcadi5/view?usp=share_link" TargetMode="External"/><Relationship Id="rId167" Type="http://schemas.openxmlformats.org/officeDocument/2006/relationships/hyperlink" Target="https://drive.google.com/drive/folders/15iQxnRAPplUV4Jl5rIUmh2FcMGzd6Sh2?usp=share_link" TargetMode="External"/><Relationship Id="rId288" Type="http://schemas.openxmlformats.org/officeDocument/2006/relationships/hyperlink" Target="https://drive.google.com/file/d/1HMIG6X_zo6BV5nYG7KIEEGGQqVUV41tv/view?usp=sharing" TargetMode="External"/><Relationship Id="rId166" Type="http://schemas.openxmlformats.org/officeDocument/2006/relationships/hyperlink" Target="https://drive.google.com/drive/folders/1y9xJDWzDL2nG_iUoWeTgPzVO5lIEl1vL?usp=share_link" TargetMode="External"/><Relationship Id="rId287" Type="http://schemas.openxmlformats.org/officeDocument/2006/relationships/hyperlink" Target="https://drive.google.com/file/d/1MokZHUNbhP31brS3z5R98FBh0l2rAJDZ/view?usp=share_link" TargetMode="External"/><Relationship Id="rId161" Type="http://schemas.openxmlformats.org/officeDocument/2006/relationships/hyperlink" Target="https://drive.google.com/drive/folders/1EIAhRXDQahi8JThiV5CLxOLmdjspr9GZ?usp=share_link" TargetMode="External"/><Relationship Id="rId282" Type="http://schemas.openxmlformats.org/officeDocument/2006/relationships/hyperlink" Target="https://drive.google.com/file/d/1qiZRjnWiISvz9DBOM0pZV0ZrIANI8wVX/view?usp=sharing" TargetMode="External"/><Relationship Id="rId160" Type="http://schemas.openxmlformats.org/officeDocument/2006/relationships/hyperlink" Target="https://drive.google.com/drive/folders/1eq2qtYFRwdGqtK-GO-UI9dgF1-QdGRHu?usp=share_link" TargetMode="External"/><Relationship Id="rId281" Type="http://schemas.openxmlformats.org/officeDocument/2006/relationships/hyperlink" Target="https://drive.google.com/file/d/13smfk1qcyBFJulcETdlTkzYu7DVBEN2l/view?usp=share_link" TargetMode="External"/><Relationship Id="rId280" Type="http://schemas.openxmlformats.org/officeDocument/2006/relationships/hyperlink" Target="https://drive.google.com/file/d/1WCdqyxyMWyNmk7s3qckFbQT6sNqQsFzx/view?usp=sharing" TargetMode="External"/><Relationship Id="rId159" Type="http://schemas.openxmlformats.org/officeDocument/2006/relationships/hyperlink" Target="https://drive.google.com/file/d/1aSVYaznR1HssIySyhdoCRESW8HosmHCD/view?usp=share_link" TargetMode="External"/><Relationship Id="rId154" Type="http://schemas.openxmlformats.org/officeDocument/2006/relationships/hyperlink" Target="https://drive.google.com/file/d/1JlToVsn_9f_s72aRbMtIn2DWc8n845Bh/view?usp=share_link" TargetMode="External"/><Relationship Id="rId275" Type="http://schemas.openxmlformats.org/officeDocument/2006/relationships/hyperlink" Target="https://drive.google.com/file/d/1PlJphtPufKMuAQwxU6-7mMcsS4g7Euvf/view?usp=share_link" TargetMode="External"/><Relationship Id="rId396" Type="http://schemas.openxmlformats.org/officeDocument/2006/relationships/hyperlink" Target="https://drive.google.com/file/d/1FlxLPxd_2hlYvL4VaDsS3nZ8w1j_T_7_/view?usp=share_link" TargetMode="External"/><Relationship Id="rId153" Type="http://schemas.openxmlformats.org/officeDocument/2006/relationships/hyperlink" Target="https://drive.google.com/file/d/1Kbd0OH-FcK9gdtNrFPZiuL45LNjkW1Rl/view?usp=share_link" TargetMode="External"/><Relationship Id="rId274" Type="http://schemas.openxmlformats.org/officeDocument/2006/relationships/hyperlink" Target="https://drive.google.com/file/d/1o0tA1aP9VCuReBwv3RqfZc-eD4Sus4JQ/view?usp=sharing" TargetMode="External"/><Relationship Id="rId395" Type="http://schemas.openxmlformats.org/officeDocument/2006/relationships/hyperlink" Target="https://drive.google.com/file/d/1RqIk4fKUuqBj53enhyF8KUV-drsJFubN/view?usp=share_link" TargetMode="External"/><Relationship Id="rId152" Type="http://schemas.openxmlformats.org/officeDocument/2006/relationships/hyperlink" Target="https://drive.google.com/drive/folders/1tTaH_y2L1OBzmKYcGmCXDIoG6UGtN5-i?usp=share_link" TargetMode="External"/><Relationship Id="rId273" Type="http://schemas.openxmlformats.org/officeDocument/2006/relationships/hyperlink" Target="https://drive.google.com/file/d/1_pyqa4X4GSN23ptsY5CXNHaUGslNEs7B/view?usp=share_link" TargetMode="External"/><Relationship Id="rId394" Type="http://schemas.openxmlformats.org/officeDocument/2006/relationships/hyperlink" Target="https://drive.google.com/file/d/1rgZZOq76QZrjA5F0o8SWro08nzDDMNCS/view?usp=share_link" TargetMode="External"/><Relationship Id="rId151" Type="http://schemas.openxmlformats.org/officeDocument/2006/relationships/hyperlink" Target="https://drive.google.com/drive/folders/1Hg7q5ZEUjFBZtsHbu6jfvY1gCOZJ5CBF?usp=share_link" TargetMode="External"/><Relationship Id="rId272" Type="http://schemas.openxmlformats.org/officeDocument/2006/relationships/hyperlink" Target="https://drive.google.com/file/d/1-b7RT9c9F43dNcyvFsgT-kDIKCnWI40j/view?usp=sharing" TargetMode="External"/><Relationship Id="rId393" Type="http://schemas.openxmlformats.org/officeDocument/2006/relationships/hyperlink" Target="https://drive.google.com/file/d/1nLjlqRrLV9IC4XBrokuRFzXXmLwjXJo8/view?usp=share_link" TargetMode="External"/><Relationship Id="rId158" Type="http://schemas.openxmlformats.org/officeDocument/2006/relationships/hyperlink" Target="https://drive.google.com/file/d/1ZmSji6irnVP5bEU9D-GNjaJBWcG-A7Y7/view?usp=share_link" TargetMode="External"/><Relationship Id="rId279" Type="http://schemas.openxmlformats.org/officeDocument/2006/relationships/hyperlink" Target="https://drive.google.com/file/d/1AbuEzLPjCxxIS7-621UbzGNxDHzSe5KT/view?usp=share_link" TargetMode="External"/><Relationship Id="rId157" Type="http://schemas.openxmlformats.org/officeDocument/2006/relationships/hyperlink" Target="https://drive.google.com/file/d/16j40IPZfXd2oSt9qFiVzE5NTY7pKIxSc/view?usp=share_link" TargetMode="External"/><Relationship Id="rId278" Type="http://schemas.openxmlformats.org/officeDocument/2006/relationships/hyperlink" Target="https://drive.google.com/file/d/14wGykfOtwT4HnEOPuhPWMgNr8i7Uy21E/view?usp=sharing" TargetMode="External"/><Relationship Id="rId399" Type="http://schemas.openxmlformats.org/officeDocument/2006/relationships/hyperlink" Target="https://drive.google.com/file/d/1wdnjlP3bJhgLJAzNnHHOrDAKGfh9v76g/view?usp=share_link" TargetMode="External"/><Relationship Id="rId156" Type="http://schemas.openxmlformats.org/officeDocument/2006/relationships/hyperlink" Target="https://drive.google.com/file/d/1kOdIa0E9rWgm8hh5VbJ78DZ9jBduSrTe/view?usp=share_link" TargetMode="External"/><Relationship Id="rId277" Type="http://schemas.openxmlformats.org/officeDocument/2006/relationships/hyperlink" Target="https://drive.google.com/file/d/1bJFx-NVNyT6L_C498lT2BUmy7JR1bOqY/view?usp=share_link" TargetMode="External"/><Relationship Id="rId398" Type="http://schemas.openxmlformats.org/officeDocument/2006/relationships/hyperlink" Target="https://drive.google.com/file/d/1EoqmumM66mEIuJOu8a0e8svSjaDmiKTY/view?usp=share_link" TargetMode="External"/><Relationship Id="rId155" Type="http://schemas.openxmlformats.org/officeDocument/2006/relationships/hyperlink" Target="https://drive.google.com/file/d/1JTfLkEFZrgu4-rD5ftbdo4C7mBi_SFFu/view?usp=share_link" TargetMode="External"/><Relationship Id="rId276" Type="http://schemas.openxmlformats.org/officeDocument/2006/relationships/hyperlink" Target="https://drive.google.com/file/d/1ZHyt7kehc-m-ZuTleebHWr_nEDAusIan/view?usp=sharing" TargetMode="External"/><Relationship Id="rId397" Type="http://schemas.openxmlformats.org/officeDocument/2006/relationships/hyperlink" Target="https://drive.google.com/file/d/1gAyINuWTyDXxCtp9L4jcKmBsYWn9T0NE/view?usp=share_link" TargetMode="External"/><Relationship Id="rId40" Type="http://schemas.openxmlformats.org/officeDocument/2006/relationships/hyperlink" Target="https://drive.google.com/file/d/1S83bQFSW5ZdXONx1U7vna1YLuVgZnpZA/view?usp=share_link" TargetMode="External"/><Relationship Id="rId42" Type="http://schemas.openxmlformats.org/officeDocument/2006/relationships/hyperlink" Target="https://drive.google.com/file/d/1d_fOi07j1RxBS_JDP_4FyHoREpobTfyB/view" TargetMode="External"/><Relationship Id="rId41" Type="http://schemas.openxmlformats.org/officeDocument/2006/relationships/hyperlink" Target="https://drive.google.com/file/d/1XjdBeykKVUsREHAuw-rOipxpzWJvhuIi/view" TargetMode="External"/><Relationship Id="rId44" Type="http://schemas.openxmlformats.org/officeDocument/2006/relationships/hyperlink" Target="https://drive.google.com/file/d/1TwvoHpKjXGz39G9MhK18sv3avj1iuEJ3/view" TargetMode="External"/><Relationship Id="rId43" Type="http://schemas.openxmlformats.org/officeDocument/2006/relationships/hyperlink" Target="https://drive.google.com/file/d/1Hi2sFfw_fNNBttiD-cpMp22xsxe1aBM1/view" TargetMode="External"/><Relationship Id="rId46" Type="http://schemas.openxmlformats.org/officeDocument/2006/relationships/hyperlink" Target="https://drive.google.com/file/d/1i_9Hig4-7RTQs8bbp2e0X7vJYl83AUih/view?usp=share_link" TargetMode="External"/><Relationship Id="rId45" Type="http://schemas.openxmlformats.org/officeDocument/2006/relationships/hyperlink" Target="https://drive.google.com/file/d/16Ui9xTjW6FCRqOdGqGQ-W__x_yCsfOo1/view?usp=share_link" TargetMode="External"/><Relationship Id="rId48" Type="http://schemas.openxmlformats.org/officeDocument/2006/relationships/hyperlink" Target="https://drive.google.com/file/d/1PRd5owD3QuT7QgV4DGidpeUSo_10rRm_/view?usp=share_link" TargetMode="External"/><Relationship Id="rId47" Type="http://schemas.openxmlformats.org/officeDocument/2006/relationships/hyperlink" Target="https://drive.google.com/file/d/1EJNwsp0ST8LyhxMGa5asSfVAwsx770A1/view?usp=share_link" TargetMode="External"/><Relationship Id="rId49" Type="http://schemas.openxmlformats.org/officeDocument/2006/relationships/hyperlink" Target="https://drive.google.com/file/d/1GsxMHa_sc9wS30WVqHdMDXX7jwpZr3aK/view?usp=share_link" TargetMode="External"/><Relationship Id="rId31" Type="http://schemas.openxmlformats.org/officeDocument/2006/relationships/hyperlink" Target="https://drive.google.com/file/d/1okaWXjXkHWwc-605U-xn3XpFyGWjyQ3r/view?usp=share_link" TargetMode="External"/><Relationship Id="rId30" Type="http://schemas.openxmlformats.org/officeDocument/2006/relationships/hyperlink" Target="https://drive.google.com/file/d/1SNp0_jHGlaKLl9r0kb3glQanXqfhRkXZ/view?usp=share_link" TargetMode="External"/><Relationship Id="rId33" Type="http://schemas.openxmlformats.org/officeDocument/2006/relationships/hyperlink" Target="https://drive.google.com/file/d/1NKRbLa9KE_Rdqmem53499epnMfJK2_wu/view?usp=share_link" TargetMode="External"/><Relationship Id="rId32" Type="http://schemas.openxmlformats.org/officeDocument/2006/relationships/hyperlink" Target="https://drive.google.com/file/d/1sEtadQZOrbdY5GP7aqDwglfYvgmO3qq5/view?usp=share_link" TargetMode="External"/><Relationship Id="rId35" Type="http://schemas.openxmlformats.org/officeDocument/2006/relationships/hyperlink" Target="https://drive.google.com/file/d/1-_fDwvWdXCdFnBuw-OoqVnszUADKj9sa/view?usp=share_link" TargetMode="External"/><Relationship Id="rId34" Type="http://schemas.openxmlformats.org/officeDocument/2006/relationships/hyperlink" Target="https://drive.google.com/file/d/1VeE2XzklEc27uRJn419wHZ6x1LaaiOjd/view?usp=share_link" TargetMode="External"/><Relationship Id="rId37" Type="http://schemas.openxmlformats.org/officeDocument/2006/relationships/hyperlink" Target="https://drive.google.com/file/d/1r3V543HmY0SQbkv1yk3a6X_oCGA2abWD/view?usp=share_link" TargetMode="External"/><Relationship Id="rId36" Type="http://schemas.openxmlformats.org/officeDocument/2006/relationships/hyperlink" Target="https://drive.google.com/file/d/1FS0fqjugfZ3VMsLrHi6dPC5bc7DJfEZW/view?usp=share_link" TargetMode="External"/><Relationship Id="rId39" Type="http://schemas.openxmlformats.org/officeDocument/2006/relationships/hyperlink" Target="https://drive.google.com/file/d/1EI189X93ZJ8sliy7LVxi37I9IVom7rtq/view?usp=share_link" TargetMode="External"/><Relationship Id="rId38" Type="http://schemas.openxmlformats.org/officeDocument/2006/relationships/hyperlink" Target="https://drive.google.com/file/d/1HFzIv2HnCHQ0W0RWaAyod26JlL_8Vjqy/view?usp=share_link" TargetMode="External"/><Relationship Id="rId20" Type="http://schemas.openxmlformats.org/officeDocument/2006/relationships/hyperlink" Target="https://drive.google.com/file/d/1xJd41p0zMkNjNqDDbiEG_oiOyRMhovkv/view?usp=share_link" TargetMode="External"/><Relationship Id="rId22" Type="http://schemas.openxmlformats.org/officeDocument/2006/relationships/hyperlink" Target="https://drive.google.com/file/d/1jOAYJh6GJznbLLq8ilfgeZ028Wt4vLUU/view?usp=sharing" TargetMode="External"/><Relationship Id="rId21" Type="http://schemas.openxmlformats.org/officeDocument/2006/relationships/hyperlink" Target="https://drive.google.com/file/d/1CevIgA6c4t9lEvmuUpGADSvrmgrfQIgr/view?usp=sharing" TargetMode="External"/><Relationship Id="rId24" Type="http://schemas.openxmlformats.org/officeDocument/2006/relationships/hyperlink" Target="https://drive.google.com/file/d/13S2HTCXvlpuZOd7LROS3yCh_jpuD1wVT/view?usp=sharing" TargetMode="External"/><Relationship Id="rId23" Type="http://schemas.openxmlformats.org/officeDocument/2006/relationships/hyperlink" Target="https://drive.google.com/file/d/17AWraD899hUyBuANgODFjNdlcwwp7nLu/view?usp=sharing" TargetMode="External"/><Relationship Id="rId409" Type="http://schemas.openxmlformats.org/officeDocument/2006/relationships/hyperlink" Target="https://drive.google.com/file/d/1nPwMNesjBEJA3RdKzKrTolvNJKTPWGZ6/view?usp=share_link" TargetMode="External"/><Relationship Id="rId404" Type="http://schemas.openxmlformats.org/officeDocument/2006/relationships/hyperlink" Target="https://drive.google.com/file/d/1MGEP6ivCGfQ5S1lUfKpdpzVWQGcO5zFS/view?usp=share_link" TargetMode="External"/><Relationship Id="rId403" Type="http://schemas.openxmlformats.org/officeDocument/2006/relationships/hyperlink" Target="https://drive.google.com/file/d/1GtMruykOjx5ux0txtSaCBkeqPZSX9Du-/view?usp=share_link" TargetMode="External"/><Relationship Id="rId402" Type="http://schemas.openxmlformats.org/officeDocument/2006/relationships/hyperlink" Target="https://drive.google.com/file/d/1EF1OvmbyyfsejSMLd5TJmTM4prp2zbLF/view?usp=share_link" TargetMode="External"/><Relationship Id="rId401" Type="http://schemas.openxmlformats.org/officeDocument/2006/relationships/hyperlink" Target="https://drive.google.com/file/d/1Npq7j7wrrq4NuKIAtL0lFqTjQ18jqKLk/view?usp=share_link" TargetMode="External"/><Relationship Id="rId408" Type="http://schemas.openxmlformats.org/officeDocument/2006/relationships/hyperlink" Target="https://drive.google.com/file/d/1dq6Z9o5ED8GhSErvHppfCI6AApFYyW7C/view?usp=share_link" TargetMode="External"/><Relationship Id="rId407" Type="http://schemas.openxmlformats.org/officeDocument/2006/relationships/hyperlink" Target="https://drive.google.com/file/d/16aOTOK2Voieo6qsyXhe5HKthy_xRC-Bt/view?usp=share_link" TargetMode="External"/><Relationship Id="rId406" Type="http://schemas.openxmlformats.org/officeDocument/2006/relationships/hyperlink" Target="https://drive.google.com/file/d/1rZnRO0oyO4q6TSfY-KE9NmFpy8hCGOQr/view?usp=share_link" TargetMode="External"/><Relationship Id="rId405" Type="http://schemas.openxmlformats.org/officeDocument/2006/relationships/hyperlink" Target="https://drive.google.com/file/d/1SsupyYMvxuVwldnyLhOoCn7ko0fvqkzA/view?usp=share_link" TargetMode="External"/><Relationship Id="rId26" Type="http://schemas.openxmlformats.org/officeDocument/2006/relationships/hyperlink" Target="https://drive.google.com/file/d/1G1mch-WLWcFcFztXPZU5mkGFvNh-6vOn/view?usp=share_link" TargetMode="External"/><Relationship Id="rId25" Type="http://schemas.openxmlformats.org/officeDocument/2006/relationships/hyperlink" Target="https://drive.google.com/file/d/13S2HTCXvlpuZOd7LROS3yCh_jpuD1wVT/view?usp=sharing" TargetMode="External"/><Relationship Id="rId28" Type="http://schemas.openxmlformats.org/officeDocument/2006/relationships/hyperlink" Target="https://drive.google.com/file/d/1b-ChaVHOhGiwhzm3AjrlPFaPpDHPV86u/view?usp=share_link" TargetMode="External"/><Relationship Id="rId27" Type="http://schemas.openxmlformats.org/officeDocument/2006/relationships/hyperlink" Target="https://drive.google.com/file/d/18sUuBO2pzyppEVPQxmNQFJvMDgGRb4iM/view?usp=share_link" TargetMode="External"/><Relationship Id="rId400" Type="http://schemas.openxmlformats.org/officeDocument/2006/relationships/hyperlink" Target="https://drive.google.com/file/d/1Du4VAQgPhQcdXeRZlYiBMcrbbvEZvvuH/view?usp=share_link" TargetMode="External"/><Relationship Id="rId29" Type="http://schemas.openxmlformats.org/officeDocument/2006/relationships/hyperlink" Target="https://drive.google.com/file/d/1iGtZnjgewhtQ1rgnH0QGwuNOGM5zglF-/view?usp=share_link" TargetMode="External"/><Relationship Id="rId11" Type="http://schemas.openxmlformats.org/officeDocument/2006/relationships/hyperlink" Target="https://drive.google.com/file/d/1YYS6QFKXjqjrNjx7LwLscK2o36Vegbct/view" TargetMode="External"/><Relationship Id="rId10" Type="http://schemas.openxmlformats.org/officeDocument/2006/relationships/hyperlink" Target="https://drive.google.com/file/d/10SCpNjN4_7AydaGYxK94berS1nHNmdYs/view" TargetMode="External"/><Relationship Id="rId13" Type="http://schemas.openxmlformats.org/officeDocument/2006/relationships/hyperlink" Target="https://drive.google.com/file/d/1jBWI8VdLqgrlWYyVOMLkvzUBv0UjmbYu/view?usp=share_link" TargetMode="External"/><Relationship Id="rId12" Type="http://schemas.openxmlformats.org/officeDocument/2006/relationships/hyperlink" Target="https://gyazo.com/5ab1f11781c11634e8a7e190543629b7" TargetMode="External"/><Relationship Id="rId15" Type="http://schemas.openxmlformats.org/officeDocument/2006/relationships/hyperlink" Target="https://drive.google.com/file/d/120pO0RgjZ_Oj_P3nPXsj-G2mEdjCIkMx/view" TargetMode="External"/><Relationship Id="rId14" Type="http://schemas.openxmlformats.org/officeDocument/2006/relationships/hyperlink" Target="https://drive.google.com/file/d/1P4LYmZaTbkQknKuILxRIYdrbIBi4cFvr/view" TargetMode="External"/><Relationship Id="rId17" Type="http://schemas.openxmlformats.org/officeDocument/2006/relationships/hyperlink" Target="https://drive.google.com/file/d/1MOUX6L8JfBrPC5q85MDVwQj3C2x6G6y9/view?usp=sharing" TargetMode="External"/><Relationship Id="rId16" Type="http://schemas.openxmlformats.org/officeDocument/2006/relationships/hyperlink" Target="https://drive.google.com/file/d/14qxfey5HRm26YuJo_49AkUkk3yw7GGlz/view?usp=share_link" TargetMode="External"/><Relationship Id="rId19" Type="http://schemas.openxmlformats.org/officeDocument/2006/relationships/hyperlink" Target="https://drive.google.com/file/d/1esOm6tLWCkyzTrZhV5vfRid7Q_meRRVo/view?usp=sharing" TargetMode="External"/><Relationship Id="rId18" Type="http://schemas.openxmlformats.org/officeDocument/2006/relationships/hyperlink" Target="https://drive.google.com/file/d/1PBu2sZxc0z8ZIwyLhTVTZ-zGqvCv6alW/view?usp=sharing" TargetMode="External"/><Relationship Id="rId84" Type="http://schemas.openxmlformats.org/officeDocument/2006/relationships/hyperlink" Target="https://drive.google.com/file/d/1FYE9spud2cJvhWrV2PpslWZQODriCdC4/view" TargetMode="External"/><Relationship Id="rId83" Type="http://schemas.openxmlformats.org/officeDocument/2006/relationships/hyperlink" Target="https://drive.google.com/file/d/1yiMWmOMuUmrspCWKEsiuUkUGady3g73i/view" TargetMode="External"/><Relationship Id="rId86" Type="http://schemas.openxmlformats.org/officeDocument/2006/relationships/hyperlink" Target="https://drive.google.com/file/d/1-tArQPiFI8B7rIoxhRGcyunz8vdlKsKS/view" TargetMode="External"/><Relationship Id="rId85" Type="http://schemas.openxmlformats.org/officeDocument/2006/relationships/hyperlink" Target="https://drive.google.com/file/d/1KTvpQWpGtvYrqetsxEIEUEhDhB6iqdz7/view" TargetMode="External"/><Relationship Id="rId88" Type="http://schemas.openxmlformats.org/officeDocument/2006/relationships/hyperlink" Target="https://drive.google.com/file/d/1K6h17UU6-E6Po84TaRLY5BiR5yslQ7qK/view" TargetMode="External"/><Relationship Id="rId87" Type="http://schemas.openxmlformats.org/officeDocument/2006/relationships/hyperlink" Target="https://drive.google.com/file/d/1WRz96n5CD8evJN4GveQRF9YFQFM-FViu/view" TargetMode="External"/><Relationship Id="rId89" Type="http://schemas.openxmlformats.org/officeDocument/2006/relationships/hyperlink" Target="https://drive.google.com/file/d/1Jd1uFG-8tFJcFIWnbeTrjdIAnrRqF84p/view" TargetMode="External"/><Relationship Id="rId80" Type="http://schemas.openxmlformats.org/officeDocument/2006/relationships/hyperlink" Target="https://drive.google.com/file/d/1XhR1vqriZ-k3O-ExVDzbynsFH2gY3gWO/view?usp=share_link" TargetMode="External"/><Relationship Id="rId82" Type="http://schemas.openxmlformats.org/officeDocument/2006/relationships/hyperlink" Target="https://drive.google.com/file/d/1XDZptcSSb_chxdL3eDyes_RyX7lJWvVu/view" TargetMode="External"/><Relationship Id="rId81" Type="http://schemas.openxmlformats.org/officeDocument/2006/relationships/hyperlink" Target="https://drive.google.com/file/d/1ri4Ho9aZCuy1RFTzl--H79JIifc1mmHZ/view" TargetMode="External"/><Relationship Id="rId73" Type="http://schemas.openxmlformats.org/officeDocument/2006/relationships/hyperlink" Target="https://drive.google.com/file/d/1NKsTZTpTezCCwdSrYQI5_9UUXZfdkN23/view?usp=share_link" TargetMode="External"/><Relationship Id="rId72" Type="http://schemas.openxmlformats.org/officeDocument/2006/relationships/hyperlink" Target="https://drive.google.com/file/d/1Qh9_oUhx01cibUoA04MMRMr84rjWdRpf/view?usp=share_link" TargetMode="External"/><Relationship Id="rId75" Type="http://schemas.openxmlformats.org/officeDocument/2006/relationships/hyperlink" Target="https://drive.google.com/file/d/1nRcZWrelMtVX92HuXLT6BJhoaGIgA4lO/view?usp=share_link" TargetMode="External"/><Relationship Id="rId74" Type="http://schemas.openxmlformats.org/officeDocument/2006/relationships/hyperlink" Target="https://drive.google.com/file/d/1gJFf4-IYbT3wDlvW5Yc23Tdwk5FC_4LW/view?usp=share_link" TargetMode="External"/><Relationship Id="rId77" Type="http://schemas.openxmlformats.org/officeDocument/2006/relationships/hyperlink" Target="https://drive.google.com/file/d/1JnkpKHMvco-hfiMnK65zrzKwZdN6YTSP/view?usp=share_link" TargetMode="External"/><Relationship Id="rId76" Type="http://schemas.openxmlformats.org/officeDocument/2006/relationships/hyperlink" Target="https://drive.google.com/file/d/1Kj3VI1bXUXcbbV_SdZa-8C-A93ezHQXM/view?usp=share_link" TargetMode="External"/><Relationship Id="rId79" Type="http://schemas.openxmlformats.org/officeDocument/2006/relationships/hyperlink" Target="https://drive.google.com/file/d/1np2LzFcblLVjeAH7tDWHYmT4BJP1JzYs/view?usp=share_link" TargetMode="External"/><Relationship Id="rId78" Type="http://schemas.openxmlformats.org/officeDocument/2006/relationships/hyperlink" Target="https://drive.google.com/file/d/13lVkf71Vmm4yT92XZzipfKJg3qVfi0Ga/view?usp=share_link" TargetMode="External"/><Relationship Id="rId71" Type="http://schemas.openxmlformats.org/officeDocument/2006/relationships/hyperlink" Target="https://drive.google.com/file/d/18QrkFtwZYWDB_gVSodV9G4wo8AvZ2TVv/view?usp=share_link" TargetMode="External"/><Relationship Id="rId70" Type="http://schemas.openxmlformats.org/officeDocument/2006/relationships/hyperlink" Target="https://drive.google.com/file/d/1HRjl30fIkLD17Bqmc9MC260DDcHeSOFp/view?usp=share_link" TargetMode="External"/><Relationship Id="rId62" Type="http://schemas.openxmlformats.org/officeDocument/2006/relationships/hyperlink" Target="https://drive.google.com/file/d/1WgDm244nmjXB4t6gPqhWI8et_J0G2Wu9/view?usp=share_link" TargetMode="External"/><Relationship Id="rId61" Type="http://schemas.openxmlformats.org/officeDocument/2006/relationships/hyperlink" Target="https://drive.google.com/file/d/14LAWpp_e1LFtnb6THro5HZaXrFVZEG4Y/view?usp=share_link" TargetMode="External"/><Relationship Id="rId64" Type="http://schemas.openxmlformats.org/officeDocument/2006/relationships/hyperlink" Target="https://drive.google.com/file/d/1esjNsAIybYrukwNMdGL7Pe9pIoKBGdkP/view?usp=share_link" TargetMode="External"/><Relationship Id="rId63" Type="http://schemas.openxmlformats.org/officeDocument/2006/relationships/hyperlink" Target="https://drive.google.com/file/d/1Xp1IMHElJ_4FOKUCxBBXaF66DOSdzEcy/view?usp=share_link" TargetMode="External"/><Relationship Id="rId66" Type="http://schemas.openxmlformats.org/officeDocument/2006/relationships/hyperlink" Target="https://drive.google.com/file/d/1jf2SviklE3UfMO9hOu9DvLnor4SrfCjB/view?usp=share_link" TargetMode="External"/><Relationship Id="rId65" Type="http://schemas.openxmlformats.org/officeDocument/2006/relationships/hyperlink" Target="https://drive.google.com/file/d/1HO_fLa78PtMxKH9JFIKD6Qq9tfeLi5Ng/view?usp=share_link" TargetMode="External"/><Relationship Id="rId68" Type="http://schemas.openxmlformats.org/officeDocument/2006/relationships/hyperlink" Target="https://drive.google.com/file/d/1pWEKRy0YscXvgZmx4nKnf2GKWUeFE762/view?usp=share_link" TargetMode="External"/><Relationship Id="rId67" Type="http://schemas.openxmlformats.org/officeDocument/2006/relationships/hyperlink" Target="https://drive.google.com/file/d/1zUoYlobjtvPkIM1Ze7xvK-rP4c_VIc5d/view?usp=share_link" TargetMode="External"/><Relationship Id="rId60" Type="http://schemas.openxmlformats.org/officeDocument/2006/relationships/hyperlink" Target="https://drive.google.com/file/d/1LwErY0A3I6n3YaOAzUvrB3-aOKUSFGAv/view?usp=share_link" TargetMode="External"/><Relationship Id="rId69" Type="http://schemas.openxmlformats.org/officeDocument/2006/relationships/hyperlink" Target="https://drive.google.com/file/d/1xjpTJGUdQ3jcjNkRHh_T4PoE28dJwAkT/view?usp=share_link" TargetMode="External"/><Relationship Id="rId51" Type="http://schemas.openxmlformats.org/officeDocument/2006/relationships/hyperlink" Target="https://drive.google.com/file/d/1K1bOp5-gAAGvPL_vgTs8JskaEvbFUBWS/view?usp=share_link" TargetMode="External"/><Relationship Id="rId50" Type="http://schemas.openxmlformats.org/officeDocument/2006/relationships/hyperlink" Target="https://drive.google.com/file/d/1IY5T5-5HAI2857_UqNR_7Cue_7EuZpsP/view?usp=share_link" TargetMode="External"/><Relationship Id="rId53" Type="http://schemas.openxmlformats.org/officeDocument/2006/relationships/hyperlink" Target="https://drive.google.com/file/d/1_YL-aPkC3zcdh9n0IsYhExqI4DsnkOiG/view?usp=share_link" TargetMode="External"/><Relationship Id="rId52" Type="http://schemas.openxmlformats.org/officeDocument/2006/relationships/hyperlink" Target="https://drive.google.com/file/d/14F0W2rqA9pRSsJmToYHOCa3oJ0ki2dIe/view?usp=share_link" TargetMode="External"/><Relationship Id="rId55" Type="http://schemas.openxmlformats.org/officeDocument/2006/relationships/hyperlink" Target="https://drive.google.com/file/d/1MshH-OEbJtHPN2QLroxMb5O7Z0CVzUIb/view?usp=share_link" TargetMode="External"/><Relationship Id="rId54" Type="http://schemas.openxmlformats.org/officeDocument/2006/relationships/hyperlink" Target="https://drive.google.com/file/d/1u5HPVIHHG_GeBAcY49weJNHohJjasJE-/view?usp=share_link" TargetMode="External"/><Relationship Id="rId57" Type="http://schemas.openxmlformats.org/officeDocument/2006/relationships/hyperlink" Target="https://drive.google.com/file/d/1FV81okm8cg_0rzR1v7jSXW6TbIhYGHvd/view?usp=share_link" TargetMode="External"/><Relationship Id="rId56" Type="http://schemas.openxmlformats.org/officeDocument/2006/relationships/hyperlink" Target="https://drive.google.com/file/d/19nAz2c77uKRVxg8kr38QW_NVZebakX15/view?usp=share_link" TargetMode="External"/><Relationship Id="rId59" Type="http://schemas.openxmlformats.org/officeDocument/2006/relationships/hyperlink" Target="https://drive.google.com/file/d/10COY2Xgy-e0jcmb7dpHSvXV03y5e5qwr/view?usp=share_link" TargetMode="External"/><Relationship Id="rId58" Type="http://schemas.openxmlformats.org/officeDocument/2006/relationships/hyperlink" Target="https://drive.google.com/file/d/1CLhpP8P-VXpEamd6Tyhsg9VsC68UPVek/view?usp=share_link" TargetMode="External"/><Relationship Id="rId107" Type="http://schemas.openxmlformats.org/officeDocument/2006/relationships/hyperlink" Target="https://drive.google.com/file/d/1lO7pKBeKU9zuxbVND2fo1Dx9IhtBq_lu/view" TargetMode="External"/><Relationship Id="rId228" Type="http://schemas.openxmlformats.org/officeDocument/2006/relationships/hyperlink" Target="https://drive.google.com/drive/folders/1hN2Hjx5gjz79NtpEBbWISN8k-ZX4BVfr?usp=share_link" TargetMode="External"/><Relationship Id="rId349" Type="http://schemas.openxmlformats.org/officeDocument/2006/relationships/hyperlink" Target="https://drive.google.com/file/d/1XhaJkOJfxE3oD_jrPmhOZyaVaQ9ny88s/view?usp=share_link" TargetMode="External"/><Relationship Id="rId106" Type="http://schemas.openxmlformats.org/officeDocument/2006/relationships/hyperlink" Target="https://drive.google.com/file/d/1-umiBlGwMzSa-rid-vKUgqhQsdJ8NPf7/view" TargetMode="External"/><Relationship Id="rId227" Type="http://schemas.openxmlformats.org/officeDocument/2006/relationships/hyperlink" Target="https://drive.google.com/drive/folders/1Sk547hjEaSOMC9P-9vPwEW8aBWLx9_lD?usp=share_link" TargetMode="External"/><Relationship Id="rId348" Type="http://schemas.openxmlformats.org/officeDocument/2006/relationships/hyperlink" Target="https://drive.google.com/file/d/1R5nclhLniamzgejrnOHaIBxdXJ2qmg01/view?usp=share_link" TargetMode="External"/><Relationship Id="rId105" Type="http://schemas.openxmlformats.org/officeDocument/2006/relationships/hyperlink" Target="https://drive.google.com/file/d/1dq4OErB5AoMftwCjYuVrIRbJCBZy6rY6/view" TargetMode="External"/><Relationship Id="rId226" Type="http://schemas.openxmlformats.org/officeDocument/2006/relationships/hyperlink" Target="https://drive.google.com/drive/folders/1FUMk0gtKqBX1GwttdQCMFS45PLk9By2G?usp=share_link" TargetMode="External"/><Relationship Id="rId347" Type="http://schemas.openxmlformats.org/officeDocument/2006/relationships/hyperlink" Target="https://drive.google.com/file/d/1_lppWxiUZKq_VGOy7Yhw3oLmjMY_GWtB/view?usp=share_link" TargetMode="External"/><Relationship Id="rId104" Type="http://schemas.openxmlformats.org/officeDocument/2006/relationships/hyperlink" Target="https://drive.google.com/file/d/1O8SUT-1kqDOTJMeeMvc4dqebJd3PbW3U/view" TargetMode="External"/><Relationship Id="rId225" Type="http://schemas.openxmlformats.org/officeDocument/2006/relationships/hyperlink" Target="https://drive.google.com/drive/folders/1HRN4oVdTIv4SBvht04bQiTEYoNDecBBM?usp=share_link" TargetMode="External"/><Relationship Id="rId346" Type="http://schemas.openxmlformats.org/officeDocument/2006/relationships/hyperlink" Target="https://drive.google.com/file/d/1keEURtYnNWxkkiCB3rJXapdjx_TeK7Vi/view?usp=share_link" TargetMode="External"/><Relationship Id="rId109" Type="http://schemas.openxmlformats.org/officeDocument/2006/relationships/hyperlink" Target="https://drive.google.com/file/d/1suJsNeNzQ8KRGj-OYgnBQHxYohFolaPz/view" TargetMode="External"/><Relationship Id="rId108" Type="http://schemas.openxmlformats.org/officeDocument/2006/relationships/hyperlink" Target="https://drive.google.com/file/d/1ImgZUEVdQcSDUsWIHRQPOd4Vydo3Wb4p/view" TargetMode="External"/><Relationship Id="rId229" Type="http://schemas.openxmlformats.org/officeDocument/2006/relationships/hyperlink" Target="https://drive.google.com/file/d/1vyEczCCfP8FRaYWWHzIX4wFxpF8ci8IO/view?usp=share_link" TargetMode="External"/><Relationship Id="rId220" Type="http://schemas.openxmlformats.org/officeDocument/2006/relationships/hyperlink" Target="https://drive.google.com/file/d/1PV8Pxv7TyNzP6aDn71-FkTXZ8U2VUfx8/view?usp=share_link" TargetMode="External"/><Relationship Id="rId341" Type="http://schemas.openxmlformats.org/officeDocument/2006/relationships/hyperlink" Target="https://drive.google.com/file/d/1eiphIYBDznroVLGRVjj-lKR-vaisEXDo/view?usp=share_link" TargetMode="External"/><Relationship Id="rId340" Type="http://schemas.openxmlformats.org/officeDocument/2006/relationships/hyperlink" Target="https://gyazo.com/0583d994098f1bcb2b409b4b3f3eb1b1" TargetMode="External"/><Relationship Id="rId103" Type="http://schemas.openxmlformats.org/officeDocument/2006/relationships/hyperlink" Target="https://drive.google.com/file/d/1YtB1MIWkb9y27N4fEkJ9I5XtAEvrUObj/view" TargetMode="External"/><Relationship Id="rId224" Type="http://schemas.openxmlformats.org/officeDocument/2006/relationships/hyperlink" Target="https://drive.google.com/file/d/11qP4rnhsnCC7dtfF0qS2P3lNX41pi8fQ/view?usp=share_link" TargetMode="External"/><Relationship Id="rId345" Type="http://schemas.openxmlformats.org/officeDocument/2006/relationships/hyperlink" Target="https://drive.google.com/file/d/1g8TfwzhR-CQ18hy82vU2Q6pDA0cYb9j4/view?usp=share_link" TargetMode="External"/><Relationship Id="rId102" Type="http://schemas.openxmlformats.org/officeDocument/2006/relationships/hyperlink" Target="https://drive.google.com/file/d/1ZQhqzbxzdXr1oNBKqAkHwOn8fWTKJFV_/view" TargetMode="External"/><Relationship Id="rId223" Type="http://schemas.openxmlformats.org/officeDocument/2006/relationships/hyperlink" Target="https://drive.google.com/drive/folders/1vkgPcLzoOCbOLtwPhP7zyGO1HUBcSpXw?usp=share_link" TargetMode="External"/><Relationship Id="rId344" Type="http://schemas.openxmlformats.org/officeDocument/2006/relationships/hyperlink" Target="https://drive.google.com/file/d/1cBDUjvEESnpPJhwKNFdkRYcGslUghzXo/view?usp=share_link" TargetMode="External"/><Relationship Id="rId101" Type="http://schemas.openxmlformats.org/officeDocument/2006/relationships/hyperlink" Target="https://drive.google.com/file/d/1TwZ2l673EBXAQ8WdLM53WLt9TtlWnagj/view" TargetMode="External"/><Relationship Id="rId222" Type="http://schemas.openxmlformats.org/officeDocument/2006/relationships/hyperlink" Target="https://gyazo.com/7cce66c12766a01d1f6ec73e647ff8cf" TargetMode="External"/><Relationship Id="rId343" Type="http://schemas.openxmlformats.org/officeDocument/2006/relationships/hyperlink" Target="https://drive.google.com/file/d/1JOROqVmP0REQJORgTKp90fs4CoEbovg-/view?usp=share_link" TargetMode="External"/><Relationship Id="rId100" Type="http://schemas.openxmlformats.org/officeDocument/2006/relationships/hyperlink" Target="https://drive.google.com/file/d/1mrawQJyPfCS3MGYr8reIt6ANviIZHAc_/view" TargetMode="External"/><Relationship Id="rId221" Type="http://schemas.openxmlformats.org/officeDocument/2006/relationships/hyperlink" Target="https://drive.google.com/drive/folders/16VdXnIt2yKdON_HG4mcKFx-g07SLc_c5?usp=share_link" TargetMode="External"/><Relationship Id="rId342" Type="http://schemas.openxmlformats.org/officeDocument/2006/relationships/hyperlink" Target="https://drive.google.com/file/d/1EP0-F_4odVPncMPye0wmyJgk3ZelvpDc/view?usp=share_link" TargetMode="External"/><Relationship Id="rId217" Type="http://schemas.openxmlformats.org/officeDocument/2006/relationships/hyperlink" Target="https://gyazo.com/0bba306c75743cb5d7d07c58d3ffcd55" TargetMode="External"/><Relationship Id="rId338" Type="http://schemas.openxmlformats.org/officeDocument/2006/relationships/hyperlink" Target="https://drive.google.com/file/d/1CN_oEti3wMjRztiuuqFnbaMj5S9LZJEY/view?usp=share_link" TargetMode="External"/><Relationship Id="rId216" Type="http://schemas.openxmlformats.org/officeDocument/2006/relationships/hyperlink" Target="https://drive.google.com/drive/folders/1ZUa_QbioWaw20fpmoSiZjJGnlfM0pTD3?usp=share_link" TargetMode="External"/><Relationship Id="rId337" Type="http://schemas.openxmlformats.org/officeDocument/2006/relationships/hyperlink" Target="https://drive.google.com/file/d/1-NBKqoUCfhtRvtMOxTF1UcALDspS8tk-/view?usp=share_link" TargetMode="External"/><Relationship Id="rId215" Type="http://schemas.openxmlformats.org/officeDocument/2006/relationships/hyperlink" Target="https://drive.google.com/drive/folders/12UZtlj-bIi8JC-rQQw-wVDa6NQ0sxFQ9?usp=share_link" TargetMode="External"/><Relationship Id="rId336" Type="http://schemas.openxmlformats.org/officeDocument/2006/relationships/hyperlink" Target="https://drive.google.com/file/d/1v3EAWhEq1CDuIz1vI8jGtRvEQt883vki/view?usp=share_link" TargetMode="External"/><Relationship Id="rId214" Type="http://schemas.openxmlformats.org/officeDocument/2006/relationships/hyperlink" Target="https://drive.google.com/drive/folders/10gbV_5Bae_k_jZoxqTVVMLrA928AQuX4?usp=share_link" TargetMode="External"/><Relationship Id="rId335" Type="http://schemas.openxmlformats.org/officeDocument/2006/relationships/hyperlink" Target="https://drive.google.com/drive/folders/1r5ta5But2x_erh4cKTrXTQssU3J5SXfy?usp=share_link" TargetMode="External"/><Relationship Id="rId219" Type="http://schemas.openxmlformats.org/officeDocument/2006/relationships/hyperlink" Target="https://drive.google.com/drive/folders/1Jn-MGN6x6Y-F7H3or_VMN7ZE5yL5sjNl?usp=share_link" TargetMode="External"/><Relationship Id="rId218" Type="http://schemas.openxmlformats.org/officeDocument/2006/relationships/hyperlink" Target="https://drive.google.com/drive/folders/18b1oamRtEKyi873ODsRfAY4XSRFNRwK7?usp=share_link" TargetMode="External"/><Relationship Id="rId339" Type="http://schemas.openxmlformats.org/officeDocument/2006/relationships/hyperlink" Target="https://drive.google.com/file/d/14Wj9WqSU5cOsVbfwqiYGKEBT9JxnxfWG/view?usp=share_link" TargetMode="External"/><Relationship Id="rId330" Type="http://schemas.openxmlformats.org/officeDocument/2006/relationships/hyperlink" Target="https://drive.google.com/file/d/1M_bFRk-w1nssO1TxWLsn-zMYEvxjq3U2/view?usp=sharing" TargetMode="External"/><Relationship Id="rId213" Type="http://schemas.openxmlformats.org/officeDocument/2006/relationships/hyperlink" Target="https://drive.google.com/file/d/1ZgvxhnhiSOnqwdman_Pd2C7j9qzfWilD/view?usp=share_link" TargetMode="External"/><Relationship Id="rId334" Type="http://schemas.openxmlformats.org/officeDocument/2006/relationships/hyperlink" Target="https://drive.google.com/file/d/11G2XarAcbZLWUMmTpRqE3heUpUj6cLBp/view?usp=share_link" TargetMode="External"/><Relationship Id="rId212" Type="http://schemas.openxmlformats.org/officeDocument/2006/relationships/hyperlink" Target="https://drive.google.com/drive/folders/18Naue2TecM7DVrJGE4Cjx7eJrVPnv8NO?usp=share_link" TargetMode="External"/><Relationship Id="rId333" Type="http://schemas.openxmlformats.org/officeDocument/2006/relationships/hyperlink" Target="https://drive.google.com/file/d/1wbY9abRvqRkc9mDP7Oec1CN5rnGJmGfd/view?usp=share_link" TargetMode="External"/><Relationship Id="rId211" Type="http://schemas.openxmlformats.org/officeDocument/2006/relationships/hyperlink" Target="https://gyazo.com/bc83f40da0e211b11c1d411484c2dc3e" TargetMode="External"/><Relationship Id="rId332" Type="http://schemas.openxmlformats.org/officeDocument/2006/relationships/hyperlink" Target="https://drive.google.com/file/d/14ukp9xsw8qwMqd1JgwgB0mHvVqFBGVrG/view?usp=share_link" TargetMode="External"/><Relationship Id="rId210" Type="http://schemas.openxmlformats.org/officeDocument/2006/relationships/hyperlink" Target="https://drive.google.com/drive/folders/19MUVXWeqNZInOlniOe04oyDLAgojfYom?usp=share_link" TargetMode="External"/><Relationship Id="rId331" Type="http://schemas.openxmlformats.org/officeDocument/2006/relationships/hyperlink" Target="https://drive.google.com/file/d/1detC9iJVDFpPD6rJLif2_gpD2XWZ7MLZ/view?usp=share_link" TargetMode="External"/><Relationship Id="rId370" Type="http://schemas.openxmlformats.org/officeDocument/2006/relationships/hyperlink" Target="https://drive.google.com/file/d/1MNbbbzjgCxFkUB3OtUlZ6EHwOIwxCQZt/view?usp=sharing" TargetMode="External"/><Relationship Id="rId129" Type="http://schemas.openxmlformats.org/officeDocument/2006/relationships/hyperlink" Target="https://drive.google.com/file/d/13tMKQ6UaM-FabocPAGhY2k_plZKLOZ_y/view?usp=share_link" TargetMode="External"/><Relationship Id="rId128" Type="http://schemas.openxmlformats.org/officeDocument/2006/relationships/hyperlink" Target="https://drive.google.com/file/d/1EfNdIQQXfwjwt1myx07yq6BOcvvzXh4s/view?usp=share_link" TargetMode="External"/><Relationship Id="rId249" Type="http://schemas.openxmlformats.org/officeDocument/2006/relationships/hyperlink" Target="https://gyazo.com/de454c238b58effd04d7f391dd873a9e" TargetMode="External"/><Relationship Id="rId127" Type="http://schemas.openxmlformats.org/officeDocument/2006/relationships/hyperlink" Target="https://drive.google.com/file/d/1mDLj010bom6ZXERej4F-piYm92J5GvTL/view?usp=share_link" TargetMode="External"/><Relationship Id="rId248" Type="http://schemas.openxmlformats.org/officeDocument/2006/relationships/hyperlink" Target="https://drive.google.com/file/d/1UZTc-BVYou3ZaAySGVz7Aqfoe-byfgJf/view?usp=share_link" TargetMode="External"/><Relationship Id="rId369" Type="http://schemas.openxmlformats.org/officeDocument/2006/relationships/hyperlink" Target="https://drive.google.com/file/d/14WkIqMeQB9y7bpdRR7GAkLUrsU_qnBot/view?usp=share_link" TargetMode="External"/><Relationship Id="rId126" Type="http://schemas.openxmlformats.org/officeDocument/2006/relationships/hyperlink" Target="https://drive.google.com/file/d/15MlKzNfZVEjzcAXKYZoahfBNfRXoW-NA/view?usp=share_link" TargetMode="External"/><Relationship Id="rId247" Type="http://schemas.openxmlformats.org/officeDocument/2006/relationships/hyperlink" Target="https://drive.google.com/file/d/1E_rWgxPBPM8qkFBQRZu96kEm9hKVJLN4/view?usp=share_link" TargetMode="External"/><Relationship Id="rId368" Type="http://schemas.openxmlformats.org/officeDocument/2006/relationships/hyperlink" Target="https://drive.google.com/file/d/1IO5Mu6wc264kv5zH-gQCJnWncevzci5n/view?usp=share_link" TargetMode="External"/><Relationship Id="rId121" Type="http://schemas.openxmlformats.org/officeDocument/2006/relationships/hyperlink" Target="https://drive.google.com/file/d/1k1m3qGOScsVC5Lusl412gwRYZVQmRhB1/view" TargetMode="External"/><Relationship Id="rId242" Type="http://schemas.openxmlformats.org/officeDocument/2006/relationships/hyperlink" Target="https://drive.google.com/file/d/1vwIhDzrUn3IPHpdW3A5Vm142-SIBoON4/view?usp=share_link" TargetMode="External"/><Relationship Id="rId363" Type="http://schemas.openxmlformats.org/officeDocument/2006/relationships/hyperlink" Target="https://drive.google.com/file/d/1HUFDkZJhCQtjPc2PMVG2hal9LY73CaVz/view?usp=share_link" TargetMode="External"/><Relationship Id="rId120" Type="http://schemas.openxmlformats.org/officeDocument/2006/relationships/hyperlink" Target="https://drive.google.com/file/d/11Lj6OGuLjigFO_Qo3-drvFqvH_WbFzFI/view" TargetMode="External"/><Relationship Id="rId241" Type="http://schemas.openxmlformats.org/officeDocument/2006/relationships/hyperlink" Target="https://drive.google.com/file/d/1jIuOc6588tc-XAbo7chT7KAGay6CuFZU/view?usp=share_link" TargetMode="External"/><Relationship Id="rId362" Type="http://schemas.openxmlformats.org/officeDocument/2006/relationships/hyperlink" Target="https://drive.google.com/file/d/1_TTS6tNqHF0O2pBdEvVj_Ht6xca6G0Dw/view?usp=share_link" TargetMode="External"/><Relationship Id="rId240" Type="http://schemas.openxmlformats.org/officeDocument/2006/relationships/hyperlink" Target="https://drive.google.com/file/d/1V39-mezTqeVuaEn4TGAEbBXrvauAHSLl/view?usp=share_link" TargetMode="External"/><Relationship Id="rId361" Type="http://schemas.openxmlformats.org/officeDocument/2006/relationships/hyperlink" Target="https://drive.google.com/file/d/1C9TezF_i9SGy2IdIKjWA_WfvNTMy0E-s/view?usp=share_link" TargetMode="External"/><Relationship Id="rId360" Type="http://schemas.openxmlformats.org/officeDocument/2006/relationships/hyperlink" Target="https://gyazo.com/6a707f7930ace8d239c5946b5c4dee84" TargetMode="External"/><Relationship Id="rId125" Type="http://schemas.openxmlformats.org/officeDocument/2006/relationships/hyperlink" Target="https://drive.google.com/file/d/1uFI3iIU1StF6zVKvNyEHP4C-kwtaGI0A/view?usp=share_link" TargetMode="External"/><Relationship Id="rId246" Type="http://schemas.openxmlformats.org/officeDocument/2006/relationships/hyperlink" Target="https://gyazo.com/33b89b83c0a4d81d0edd6fe7c0d6e30a" TargetMode="External"/><Relationship Id="rId367" Type="http://schemas.openxmlformats.org/officeDocument/2006/relationships/hyperlink" Target="https://drive.google.com/file/d/1MaT2FPKWB_TiRrAdffV2XkFv2om3Vyxs/view?usp=share_link" TargetMode="External"/><Relationship Id="rId124" Type="http://schemas.openxmlformats.org/officeDocument/2006/relationships/hyperlink" Target="https://drive.google.com/file/d/1PZJkjpyizjNYDt2imjKNbh8z7k2kL0oy/view?usp=share_link" TargetMode="External"/><Relationship Id="rId245" Type="http://schemas.openxmlformats.org/officeDocument/2006/relationships/hyperlink" Target="https://drive.google.com/file/d/1rc5HWLn2BjphJyyDnUSVaAtfPgsz_1Q2/view?usp=share_link" TargetMode="External"/><Relationship Id="rId366" Type="http://schemas.openxmlformats.org/officeDocument/2006/relationships/hyperlink" Target="https://drive.google.com/file/d/17b2uLGHeYvRnirPCmI2R1nHpRLfc2WFX/view?usp=share_link" TargetMode="External"/><Relationship Id="rId123" Type="http://schemas.openxmlformats.org/officeDocument/2006/relationships/hyperlink" Target="https://drive.google.com/file/d/1pLSzubj-MRW2kWEzaj32ZHbNi7YTM6KQ/view?usp=share_link" TargetMode="External"/><Relationship Id="rId244" Type="http://schemas.openxmlformats.org/officeDocument/2006/relationships/hyperlink" Target="https://gyazo.com/2263e11f85da75c9d148bfd1e8ae982e" TargetMode="External"/><Relationship Id="rId365" Type="http://schemas.openxmlformats.org/officeDocument/2006/relationships/hyperlink" Target="https://drive.google.com/file/d/1SZnYle8w9-utxEQL_ivdhtfeu6-n9v-w/view?usp=share_link" TargetMode="External"/><Relationship Id="rId122" Type="http://schemas.openxmlformats.org/officeDocument/2006/relationships/hyperlink" Target="https://drive.google.com/drive/folders/1H9322mhPdMIxNTv6NlK9q-cqFKHj5rmU?usp=share_link" TargetMode="External"/><Relationship Id="rId243" Type="http://schemas.openxmlformats.org/officeDocument/2006/relationships/hyperlink" Target="https://drive.google.com/file/d/1syHFyR8wtpcgBSNyJ7_8UdyThaREsF4K/view?usp=share_link" TargetMode="External"/><Relationship Id="rId364" Type="http://schemas.openxmlformats.org/officeDocument/2006/relationships/hyperlink" Target="https://drive.google.com/file/d/1N88U7JJa3qqCiKfNMzNcBfWoe6bRWVWG/view?usp=share_link" TargetMode="External"/><Relationship Id="rId95" Type="http://schemas.openxmlformats.org/officeDocument/2006/relationships/hyperlink" Target="https://drive.google.com/file/d/1Np-F74SPd0TbkJ3Mdjo-uPxlYspMzerQ/view" TargetMode="External"/><Relationship Id="rId94" Type="http://schemas.openxmlformats.org/officeDocument/2006/relationships/hyperlink" Target="https://drive.google.com/file/d/1voERljAwXGr2CyNjiKTPiHBChCt8Rd2v/view" TargetMode="External"/><Relationship Id="rId97" Type="http://schemas.openxmlformats.org/officeDocument/2006/relationships/hyperlink" Target="https://drive.google.com/file/d/1843FBkdOIRzSSYKrgn0a2yb4WWqLkUcF/view" TargetMode="External"/><Relationship Id="rId96" Type="http://schemas.openxmlformats.org/officeDocument/2006/relationships/hyperlink" Target="https://drive.google.com/file/d/1SJyh3prVlmLW7nI18V3im8biogmV3_Cn/view" TargetMode="External"/><Relationship Id="rId99" Type="http://schemas.openxmlformats.org/officeDocument/2006/relationships/hyperlink" Target="https://drive.google.com/file/d/1QSezM42AkCVrgZELiQgaAzB7DhK7s2P-/view" TargetMode="External"/><Relationship Id="rId98" Type="http://schemas.openxmlformats.org/officeDocument/2006/relationships/hyperlink" Target="https://drive.google.com/file/d/1n57PPm8BHDFClfHI0gZG_S1qJMU8cqkA/view" TargetMode="External"/><Relationship Id="rId91" Type="http://schemas.openxmlformats.org/officeDocument/2006/relationships/hyperlink" Target="https://drive.google.com/file/d/1tY9g2aNQgAE4-f7Nu7uUyCs5zThgpi4W/view" TargetMode="External"/><Relationship Id="rId90" Type="http://schemas.openxmlformats.org/officeDocument/2006/relationships/hyperlink" Target="https://drive.google.com/file/d/1So_9D41LzgwCseT90DbPajrYby3Be55k/view" TargetMode="External"/><Relationship Id="rId93" Type="http://schemas.openxmlformats.org/officeDocument/2006/relationships/hyperlink" Target="https://drive.google.com/file/d/1uoSkysnq8BLzleiRs9Opiu9Kdvb4PsZF/view" TargetMode="External"/><Relationship Id="rId92" Type="http://schemas.openxmlformats.org/officeDocument/2006/relationships/hyperlink" Target="https://drive.google.com/file/d/1axfeOZ3z4o-gW7VQPIIN_HND3mgB84mX/view" TargetMode="External"/><Relationship Id="rId118" Type="http://schemas.openxmlformats.org/officeDocument/2006/relationships/hyperlink" Target="https://drive.google.com/file/d/1R9KBZPGRyH0eD1KWmH1OtO6us1nBeam9/view" TargetMode="External"/><Relationship Id="rId239" Type="http://schemas.openxmlformats.org/officeDocument/2006/relationships/hyperlink" Target="https://drive.google.com/file/d/1Dzs1csJjwvddrz__vFxfJKAUR3BZRMtx/view?usp=share_link" TargetMode="External"/><Relationship Id="rId117" Type="http://schemas.openxmlformats.org/officeDocument/2006/relationships/hyperlink" Target="https://drive.google.com/file/d/1vyR3UTE5zVMzmhPb21OOQq3q0pm2w6pL/view" TargetMode="External"/><Relationship Id="rId238" Type="http://schemas.openxmlformats.org/officeDocument/2006/relationships/hyperlink" Target="https://drive.google.com/file/d/1TQS3dAIDmsWAVrnHXlgEXYvXEgexzaJJ/view?usp=share_link" TargetMode="External"/><Relationship Id="rId359" Type="http://schemas.openxmlformats.org/officeDocument/2006/relationships/hyperlink" Target="https://drive.google.com/file/d/1PE6GMnfIm_vhZgAhoDAzFVaWLsg8Agto/view?usp=share_link" TargetMode="External"/><Relationship Id="rId116" Type="http://schemas.openxmlformats.org/officeDocument/2006/relationships/hyperlink" Target="https://drive.google.com/file/d/1SmwTXc3FSoV9DLhz_3Gm95TbWc72zJ8c/view" TargetMode="External"/><Relationship Id="rId237" Type="http://schemas.openxmlformats.org/officeDocument/2006/relationships/hyperlink" Target="https://drive.google.com/file/d/1eEC_J0MBA_WSFi_ZdVUmq92xO7T9HN1D/view?usp=share_link" TargetMode="External"/><Relationship Id="rId358" Type="http://schemas.openxmlformats.org/officeDocument/2006/relationships/hyperlink" Target="https://drive.google.com/file/d/1mP7BnxS1szz3JxaxdfMb1QIbEC6MVKiS/view?usp=share_link" TargetMode="External"/><Relationship Id="rId115" Type="http://schemas.openxmlformats.org/officeDocument/2006/relationships/hyperlink" Target="https://drive.google.com/file/d/1Jn7pPhv5MpVz5ykgOkzzTFAGKD0hhcCV/view" TargetMode="External"/><Relationship Id="rId236" Type="http://schemas.openxmlformats.org/officeDocument/2006/relationships/hyperlink" Target="https://drive.google.com/file/d/16uf4jsIcdyxncb39e3QtiRr4XZMy6Xp_/view?usp=share_link" TargetMode="External"/><Relationship Id="rId357" Type="http://schemas.openxmlformats.org/officeDocument/2006/relationships/hyperlink" Target="https://gyazo.com/449637bed5aa4aa02dbc93ca71991865" TargetMode="External"/><Relationship Id="rId119" Type="http://schemas.openxmlformats.org/officeDocument/2006/relationships/hyperlink" Target="https://drive.google.com/file/d/1wnISDUsjKc4rBDEOMKHgcsSQDT62jWkM/view" TargetMode="External"/><Relationship Id="rId110" Type="http://schemas.openxmlformats.org/officeDocument/2006/relationships/hyperlink" Target="https://drive.google.com/file/d/1lccIRRVRDoyic3N-Fu3BhlIQG6TP3eex/view" TargetMode="External"/><Relationship Id="rId231" Type="http://schemas.openxmlformats.org/officeDocument/2006/relationships/hyperlink" Target="https://drive.google.com/file/d/1OuX_y7_xtfUzDoDZJrMAAKXncaKcSUI7/view?usp=share_link" TargetMode="External"/><Relationship Id="rId352" Type="http://schemas.openxmlformats.org/officeDocument/2006/relationships/hyperlink" Target="https://drive.google.com/file/d/1lTPUoDQ4IkeFMHiKH646vnGe9rTHNg4u/view?usp=share_link" TargetMode="External"/><Relationship Id="rId230" Type="http://schemas.openxmlformats.org/officeDocument/2006/relationships/hyperlink" Target="https://drive.google.com/file/d/1-n96HK15RJiJhuynCODm4yc8uqxQmZzi/view?usp=sharing" TargetMode="External"/><Relationship Id="rId351" Type="http://schemas.openxmlformats.org/officeDocument/2006/relationships/hyperlink" Target="https://drive.google.com/file/d/14E_A7oCdHdhVlpNb9b_8260lfmg79inR/view?usp=share_link" TargetMode="External"/><Relationship Id="rId350" Type="http://schemas.openxmlformats.org/officeDocument/2006/relationships/hyperlink" Target="https://drive.google.com/file/d/1_Qh6U1joWht5vIpREkD4U6GE5gyzUzGl/view?usp=share_link" TargetMode="External"/><Relationship Id="rId114" Type="http://schemas.openxmlformats.org/officeDocument/2006/relationships/hyperlink" Target="https://drive.google.com/file/d/1Kg4dEVHo4zjxhBRq8npqVagBApuX1Qw0/view" TargetMode="External"/><Relationship Id="rId235" Type="http://schemas.openxmlformats.org/officeDocument/2006/relationships/hyperlink" Target="https://drive.google.com/drive/folders/181qijByhMusp1ru_jxXWvWNs7gNoUHNv?usp=share_link" TargetMode="External"/><Relationship Id="rId356" Type="http://schemas.openxmlformats.org/officeDocument/2006/relationships/hyperlink" Target="https://drive.google.com/file/d/1MvlKJi34inHtII72gTCCS3vQC8VzlPox/view?usp=share_link" TargetMode="External"/><Relationship Id="rId113" Type="http://schemas.openxmlformats.org/officeDocument/2006/relationships/hyperlink" Target="https://drive.google.com/file/d/1kHdnZSLd7lCwYf28vE3_1l_ZGtzVZnFn/view" TargetMode="External"/><Relationship Id="rId234" Type="http://schemas.openxmlformats.org/officeDocument/2006/relationships/hyperlink" Target="https://drive.google.com/file/d/1Yzm3y-VEYgB0C7lkdtUFRrudChqhACsv/view?usp=sharing" TargetMode="External"/><Relationship Id="rId355" Type="http://schemas.openxmlformats.org/officeDocument/2006/relationships/hyperlink" Target="https://drive.google.com/file/d/14UDpmNJ2xyDThGqlN_omkZgcZfzJ7O1m/view?usp=share_link" TargetMode="External"/><Relationship Id="rId112" Type="http://schemas.openxmlformats.org/officeDocument/2006/relationships/hyperlink" Target="https://drive.google.com/file/d/1Z1snGAqsoJmHtRoG7yy-FyaIgqSuPX5Z/view" TargetMode="External"/><Relationship Id="rId233" Type="http://schemas.openxmlformats.org/officeDocument/2006/relationships/hyperlink" Target="https://drive.google.com/file/d/1H5U81kIiq0p_jS3nLJywMqy6AUhRrzak/view?usp=share_link" TargetMode="External"/><Relationship Id="rId354" Type="http://schemas.openxmlformats.org/officeDocument/2006/relationships/hyperlink" Target="https://gyazo.com/449637bed5aa4aa02dbc93ca71991865" TargetMode="External"/><Relationship Id="rId111" Type="http://schemas.openxmlformats.org/officeDocument/2006/relationships/hyperlink" Target="https://drive.google.com/file/d/1sG-fw8FgBzmhn9F834kCR7mk-knxTh9J/view" TargetMode="External"/><Relationship Id="rId232" Type="http://schemas.openxmlformats.org/officeDocument/2006/relationships/hyperlink" Target="https://drive.google.com/file/d/1-n96HK15RJiJhuynCODm4yc8uqxQmZzi/view?usp=sharing" TargetMode="External"/><Relationship Id="rId353" Type="http://schemas.openxmlformats.org/officeDocument/2006/relationships/hyperlink" Target="https://drive.google.com/file/d/1HGIgxM9OECVUNG3zeTRp62mowvtbHNJP/view?usp=share_link" TargetMode="External"/><Relationship Id="rId305" Type="http://schemas.openxmlformats.org/officeDocument/2006/relationships/hyperlink" Target="https://drive.google.com/file/d/1qw4FCSu-C4roBXCwLZxCk_PHi9wm64Qp/view?usp=share_link" TargetMode="External"/><Relationship Id="rId304" Type="http://schemas.openxmlformats.org/officeDocument/2006/relationships/hyperlink" Target="https://drive.google.com/file/d/1wNPpRpkV-jOVJeFOe_jtlmTc5hzZnnda/view?usp=share_link" TargetMode="External"/><Relationship Id="rId303" Type="http://schemas.openxmlformats.org/officeDocument/2006/relationships/hyperlink" Target="https://drive.google.com/file/d/1JN7-TsQd0yTQiD9vPkv9q0zCMYd4HCwB/view?usp=share_link" TargetMode="External"/><Relationship Id="rId424" Type="http://schemas.openxmlformats.org/officeDocument/2006/relationships/vmlDrawing" Target="../drawings/vmlDrawing2.vml"/><Relationship Id="rId302" Type="http://schemas.openxmlformats.org/officeDocument/2006/relationships/hyperlink" Target="https://drive.google.com/file/d/1jtTtWhItfKd-n2Q1zFFfLH2y-DYjMnEd/view?usp=share_link" TargetMode="External"/><Relationship Id="rId423" Type="http://schemas.openxmlformats.org/officeDocument/2006/relationships/drawing" Target="../drawings/drawing3.xml"/><Relationship Id="rId309" Type="http://schemas.openxmlformats.org/officeDocument/2006/relationships/hyperlink" Target="https://drive.google.com/file/d/1iddz8QrDc1GvaYybuG5c6Hnw2qzgvDTT/view?usp=sharing" TargetMode="External"/><Relationship Id="rId308" Type="http://schemas.openxmlformats.org/officeDocument/2006/relationships/hyperlink" Target="https://drive.google.com/file/d/1kz-iMZk3NjPj35Dn281kkhiYsDp0iT7e/view?usp=share_link" TargetMode="External"/><Relationship Id="rId307" Type="http://schemas.openxmlformats.org/officeDocument/2006/relationships/hyperlink" Target="https://gyazo.com/66492977e90952761fcdd7612906960d" TargetMode="External"/><Relationship Id="rId306" Type="http://schemas.openxmlformats.org/officeDocument/2006/relationships/hyperlink" Target="https://drive.google.com/file/d/1hLziY5pOJ9hwzb0umgf4r5JVTDtENMM3/view?usp=sharing" TargetMode="External"/><Relationship Id="rId301" Type="http://schemas.openxmlformats.org/officeDocument/2006/relationships/hyperlink" Target="https://drive.google.com/file/d/1ihNkfuU083R6M0mZD96QBAYhmVgcRfAS/view?usp=share_link" TargetMode="External"/><Relationship Id="rId422" Type="http://schemas.openxmlformats.org/officeDocument/2006/relationships/hyperlink" Target="https://drive.google.com/file/d/1sl-aZzALCPixnwocZSOlRlyH72x7A_XY/view?usp=share_link" TargetMode="External"/><Relationship Id="rId300" Type="http://schemas.openxmlformats.org/officeDocument/2006/relationships/hyperlink" Target="https://gyazo.com/178086331888fd0491f5615b0ffa5f6f" TargetMode="External"/><Relationship Id="rId421" Type="http://schemas.openxmlformats.org/officeDocument/2006/relationships/hyperlink" Target="https://drive.google.com/file/d/1kSotOGfuDa4VxErvWDrSVoCUkyy88kOv/view?usp=share_link" TargetMode="External"/><Relationship Id="rId420" Type="http://schemas.openxmlformats.org/officeDocument/2006/relationships/hyperlink" Target="https://drive.google.com/file/d/1sx4Iz3JWktl7NCqk32oXsZR0wZJZTN6D/view?usp=share_link" TargetMode="External"/><Relationship Id="rId415" Type="http://schemas.openxmlformats.org/officeDocument/2006/relationships/hyperlink" Target="https://gyazo.com/a36359c752ddb9bb28448f5b4cf1f22a" TargetMode="External"/><Relationship Id="rId414" Type="http://schemas.openxmlformats.org/officeDocument/2006/relationships/hyperlink" Target="https://drive.google.com/file/d/1j-pnVjFvjP5RmM8nkd-uYPFzSHbc-tUU/view?usp=share_link" TargetMode="External"/><Relationship Id="rId413" Type="http://schemas.openxmlformats.org/officeDocument/2006/relationships/hyperlink" Target="https://drive.google.com/file/d/19Tc4NrvA3bN9X3-5v8aODf7GbGLtN2Xn/view?usp=share_link" TargetMode="External"/><Relationship Id="rId412" Type="http://schemas.openxmlformats.org/officeDocument/2006/relationships/hyperlink" Target="https://drive.google.com/file/d/1aDIAsBeXvLxT20ZzckwYK3rFzv8MvNeN/view?usp=share_link" TargetMode="External"/><Relationship Id="rId419" Type="http://schemas.openxmlformats.org/officeDocument/2006/relationships/hyperlink" Target="https://drive.google.com/file/d/1-uzaQAr64y7fMHVhtQbCcnv5d4l_RomR/view?usp=share_link" TargetMode="External"/><Relationship Id="rId418" Type="http://schemas.openxmlformats.org/officeDocument/2006/relationships/hyperlink" Target="https://drive.google.com/file/d/1J3P5fN93z5m-C5WNFp7JY1FCjtfw3eIk/view?usp=share_link" TargetMode="External"/><Relationship Id="rId417" Type="http://schemas.openxmlformats.org/officeDocument/2006/relationships/hyperlink" Target="https://drive.google.com/file/d/1KJujkx_z5i15GcDOHbc5C0GMm7NeeUuK/view?usp=share_link" TargetMode="External"/><Relationship Id="rId416" Type="http://schemas.openxmlformats.org/officeDocument/2006/relationships/hyperlink" Target="https://drive.google.com/file/d/1XdB9wuyBHo3I4zO9AqMVACEG3yEOFbnG/view?usp=share_link" TargetMode="External"/><Relationship Id="rId411" Type="http://schemas.openxmlformats.org/officeDocument/2006/relationships/hyperlink" Target="https://drive.google.com/file/d/1N6Ejp2AlPd35PdbH5tPkdt1nIvgzMxe-/view?usp=share_link" TargetMode="External"/><Relationship Id="rId410" Type="http://schemas.openxmlformats.org/officeDocument/2006/relationships/hyperlink" Target="https://drive.google.com/file/d/1xsOFhwldaDtkqRL6M_bWCDAqEjSaaGaZ/view?usp=share_link" TargetMode="External"/><Relationship Id="rId206" Type="http://schemas.openxmlformats.org/officeDocument/2006/relationships/hyperlink" Target="https://gyazo.com/da5f43c5fd28ac2f1261398046af6c9a" TargetMode="External"/><Relationship Id="rId327" Type="http://schemas.openxmlformats.org/officeDocument/2006/relationships/hyperlink" Target="https://drive.google.com/file/d/1EUTIBGtxZm5BhTDIUPniHj0LcaVeDw0i/view?usp=share_link" TargetMode="External"/><Relationship Id="rId205" Type="http://schemas.openxmlformats.org/officeDocument/2006/relationships/hyperlink" Target="https://drive.google.com/drive/folders/1WRgIO0nOHCXsPwKxxKBOMcdVn_OyN2kN?usp=share_link" TargetMode="External"/><Relationship Id="rId326" Type="http://schemas.openxmlformats.org/officeDocument/2006/relationships/hyperlink" Target="https://drive.google.com/file/d/1-P17FU5jkyj22BUaYBcT79AxNqe-32ma/view?usp=sharing" TargetMode="External"/><Relationship Id="rId204" Type="http://schemas.openxmlformats.org/officeDocument/2006/relationships/hyperlink" Target="https://drive.google.com/drive/folders/1cfryDQ-L7xFWrrEVfh-P2w4lqp7fEmUQ?usp=share_link" TargetMode="External"/><Relationship Id="rId325" Type="http://schemas.openxmlformats.org/officeDocument/2006/relationships/hyperlink" Target="https://drive.google.com/file/d/1EwHHbO25elAbMHT-aPSi9bY_35om9Y0C/view?usp=share_link" TargetMode="External"/><Relationship Id="rId203" Type="http://schemas.openxmlformats.org/officeDocument/2006/relationships/hyperlink" Target="https://gyazo.com/56ae569554478a697802ae17fca4bd91" TargetMode="External"/><Relationship Id="rId324" Type="http://schemas.openxmlformats.org/officeDocument/2006/relationships/hyperlink" Target="https://drive.google.com/file/d/1hLziY5pOJ9hwzb0umgf4r5JVTDtENMM3/view?usp=sharing" TargetMode="External"/><Relationship Id="rId209" Type="http://schemas.openxmlformats.org/officeDocument/2006/relationships/hyperlink" Target="https://drive.google.com/drive/folders/1yq2vPypQxhBbgH-Y9GQB3SdSokJcyaIS?usp=share_link" TargetMode="External"/><Relationship Id="rId208" Type="http://schemas.openxmlformats.org/officeDocument/2006/relationships/hyperlink" Target="https://gyazo.com/d0b85d2776b262b4d7fc660b5bae3d04" TargetMode="External"/><Relationship Id="rId329" Type="http://schemas.openxmlformats.org/officeDocument/2006/relationships/hyperlink" Target="https://drive.google.com/file/d/12lfrzgn8eIdCpnoH1YJDtn25KII04E0R/view?usp=share_link" TargetMode="External"/><Relationship Id="rId207" Type="http://schemas.openxmlformats.org/officeDocument/2006/relationships/hyperlink" Target="https://drive.google.com/drive/folders/1nkS8YeYrs1EXItOK2JQMSTY6vLJ2niqK?usp=share_link" TargetMode="External"/><Relationship Id="rId328" Type="http://schemas.openxmlformats.org/officeDocument/2006/relationships/hyperlink" Target="https://drive.google.com/file/d/1PiloVsIJ_Yfx71dP7fYSuBPh5LBU2iGs/view?usp=sharing" TargetMode="External"/><Relationship Id="rId202" Type="http://schemas.openxmlformats.org/officeDocument/2006/relationships/hyperlink" Target="https://drive.google.com/drive/folders/11WH6BZKHyjuVxO1T4gjlIDmOdFreiN_x?usp=share_link" TargetMode="External"/><Relationship Id="rId323" Type="http://schemas.openxmlformats.org/officeDocument/2006/relationships/hyperlink" Target="https://drive.google.com/file/d/1sEun72D83jHAF45kS2JGQAKc0ChuPC09/view?usp=share_link" TargetMode="External"/><Relationship Id="rId201" Type="http://schemas.openxmlformats.org/officeDocument/2006/relationships/hyperlink" Target="https://drive.google.com/drive/folders/1x9lin5P3iTAA5qkX2eU5OzFiPRZASTfZ?usp=share_link" TargetMode="External"/><Relationship Id="rId322" Type="http://schemas.openxmlformats.org/officeDocument/2006/relationships/hyperlink" Target="https://drive.google.com/file/d/11YJ6RSwSeKpU-_E5pEDgSeLjvxE97AMG/view?usp=sharing" TargetMode="External"/><Relationship Id="rId200" Type="http://schemas.openxmlformats.org/officeDocument/2006/relationships/hyperlink" Target="https://drive.google.com/drive/folders/1NdAlivDceGlU-VsI3XD7R8LwkdkiIqJr?usp=share_link" TargetMode="External"/><Relationship Id="rId321" Type="http://schemas.openxmlformats.org/officeDocument/2006/relationships/hyperlink" Target="https://drive.google.com/file/d/127uZyLEw17f5R7i_ggvC8Y6Tb9ySS_Bb/view?usp=share_link" TargetMode="External"/><Relationship Id="rId320" Type="http://schemas.openxmlformats.org/officeDocument/2006/relationships/hyperlink" Target="https://drive.google.com/file/d/1CN_t0w3fysEKD1l-vp3s5znouvw-GWd5/view?usp=sharing" TargetMode="External"/><Relationship Id="rId316" Type="http://schemas.openxmlformats.org/officeDocument/2006/relationships/hyperlink" Target="https://drive.google.com/file/d/1IjxothEX4FqYSSeQwJJpJYBOYIuGKgUT/view?usp=sharing" TargetMode="External"/><Relationship Id="rId315" Type="http://schemas.openxmlformats.org/officeDocument/2006/relationships/hyperlink" Target="https://drive.google.com/file/d/1DXq5ly3y49S_jBpYIAQ3aACq1tP7zNNv/view?usp=share_link" TargetMode="External"/><Relationship Id="rId314" Type="http://schemas.openxmlformats.org/officeDocument/2006/relationships/hyperlink" Target="https://drive.google.com/file/d/1igD5XfhCfLh0xPMJ7DLsv4bGe9E0DGWN/view?usp=sharing" TargetMode="External"/><Relationship Id="rId313" Type="http://schemas.openxmlformats.org/officeDocument/2006/relationships/hyperlink" Target="https://drive.google.com/file/d/11pTg6n7yL0ihldZk2olxAu-makvjBQa7/view?usp=share_link" TargetMode="External"/><Relationship Id="rId319" Type="http://schemas.openxmlformats.org/officeDocument/2006/relationships/hyperlink" Target="https://drive.google.com/file/d/1uzD-52uZ6ajiqNBqlIy6l0ykcYWwA0XA/view?usp=share_link" TargetMode="External"/><Relationship Id="rId318" Type="http://schemas.openxmlformats.org/officeDocument/2006/relationships/hyperlink" Target="https://drive.google.com/file/d/1IjxothEX4FqYSSeQwJJpJYBOYIuGKgUT/view?usp=sharing" TargetMode="External"/><Relationship Id="rId317" Type="http://schemas.openxmlformats.org/officeDocument/2006/relationships/hyperlink" Target="https://drive.google.com/file/d/1DMnVy-QFUAkgtTdhopZ-WoYvp_61q0f3/view?usp=share_link" TargetMode="External"/><Relationship Id="rId312" Type="http://schemas.openxmlformats.org/officeDocument/2006/relationships/hyperlink" Target="https://drive.google.com/file/d/1wRLy6Y43yKDiNAcU_gmPIVTcztlP52Dz/view?usp=share_link" TargetMode="External"/><Relationship Id="rId311" Type="http://schemas.openxmlformats.org/officeDocument/2006/relationships/hyperlink" Target="https://drive.google.com/file/d/1VYJgaOhjX2rTXn7XPgJZFJX-NvkFJE4n/view?usp=sharing" TargetMode="External"/><Relationship Id="rId310" Type="http://schemas.openxmlformats.org/officeDocument/2006/relationships/hyperlink" Target="https://drive.google.com/file/d/1DHOmyM0clEyi0OGTD6QmQK6N5kxpmZSG/view?usp=share_link"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5.0" ySplit="1.0" topLeftCell="F2" activePane="bottomRight" state="frozen"/>
      <selection activeCell="F1" sqref="F1" pane="topRight"/>
      <selection activeCell="A2" sqref="A2" pane="bottomLeft"/>
      <selection activeCell="F2" sqref="F2" pane="bottomRight"/>
    </sheetView>
  </sheetViews>
  <sheetFormatPr customHeight="1" defaultColWidth="12.63" defaultRowHeight="15.75"/>
  <cols>
    <col customWidth="1" min="1" max="1" width="12.63"/>
    <col customWidth="1" min="2" max="5" width="10.13"/>
    <col customWidth="1" min="6" max="6" width="34.5"/>
    <col customWidth="1" min="7" max="7" width="18.88"/>
    <col customWidth="1" hidden="1" min="8" max="8" width="34.5"/>
    <col customWidth="1" min="9" max="9" width="9.75"/>
    <col customWidth="1" min="10" max="10" width="10.13"/>
    <col customWidth="1" min="11" max="12" width="31.38"/>
    <col customWidth="1" min="13" max="13" width="10.13"/>
    <col customWidth="1" min="14" max="14" width="13.88"/>
    <col customWidth="1" min="15" max="15" width="22.63"/>
    <col customWidth="1" min="16" max="16" width="14.88"/>
    <col customWidth="1" min="17" max="17" width="17.38"/>
    <col customWidth="1" min="18" max="19" width="25.13"/>
    <col customWidth="1" min="20" max="20" width="25.25"/>
    <col customWidth="1" min="21" max="21" width="27.63"/>
    <col customWidth="1" min="22" max="22" width="28.25"/>
    <col customWidth="1" min="23" max="24" width="25.13"/>
    <col customWidth="1" min="25" max="25" width="13.13"/>
    <col customWidth="1" min="26" max="26" width="43.88"/>
    <col customWidth="1" min="27" max="28" width="25.5"/>
    <col customWidth="1" min="29" max="29" width="13.13"/>
    <col customWidth="1" min="30" max="31" width="25.5"/>
  </cols>
  <sheetData>
    <row r="1">
      <c r="A1" s="1" t="s">
        <v>0</v>
      </c>
      <c r="B1" s="1" t="s">
        <v>1</v>
      </c>
      <c r="C1" s="1" t="s">
        <v>2</v>
      </c>
      <c r="D1" s="2" t="s">
        <v>3</v>
      </c>
      <c r="E1" s="3" t="s">
        <v>4</v>
      </c>
      <c r="F1" s="1" t="s">
        <v>5</v>
      </c>
      <c r="G1" s="1" t="s">
        <v>6</v>
      </c>
      <c r="H1" s="1"/>
      <c r="I1" s="1" t="s">
        <v>7</v>
      </c>
      <c r="J1" s="1" t="s">
        <v>8</v>
      </c>
      <c r="K1" s="1" t="s">
        <v>9</v>
      </c>
      <c r="L1" s="1" t="s">
        <v>10</v>
      </c>
      <c r="M1" s="1" t="s">
        <v>11</v>
      </c>
      <c r="N1" s="4" t="s">
        <v>12</v>
      </c>
      <c r="O1" s="4" t="s">
        <v>13</v>
      </c>
      <c r="P1" s="4" t="s">
        <v>14</v>
      </c>
      <c r="Q1" s="4" t="s">
        <v>15</v>
      </c>
      <c r="R1" s="5" t="s">
        <v>16</v>
      </c>
      <c r="S1" s="5" t="s">
        <v>17</v>
      </c>
      <c r="T1" s="5" t="s">
        <v>18</v>
      </c>
      <c r="U1" s="5" t="s">
        <v>19</v>
      </c>
      <c r="V1" s="5" t="s">
        <v>20</v>
      </c>
      <c r="W1" s="5" t="s">
        <v>21</v>
      </c>
      <c r="X1" s="5" t="s">
        <v>22</v>
      </c>
      <c r="Y1" s="1" t="s">
        <v>23</v>
      </c>
      <c r="Z1" s="1" t="s">
        <v>24</v>
      </c>
      <c r="AA1" s="1" t="s">
        <v>25</v>
      </c>
      <c r="AB1" s="1" t="s">
        <v>26</v>
      </c>
      <c r="AC1" s="1" t="s">
        <v>27</v>
      </c>
      <c r="AD1" s="1" t="s">
        <v>28</v>
      </c>
      <c r="AE1" s="1" t="s">
        <v>29</v>
      </c>
    </row>
    <row r="2" ht="75.0" customHeight="1">
      <c r="A2" s="6" t="s">
        <v>30</v>
      </c>
      <c r="B2" s="6" t="s">
        <v>31</v>
      </c>
      <c r="C2" s="7" t="s">
        <v>32</v>
      </c>
      <c r="D2" s="8" t="s">
        <v>33</v>
      </c>
      <c r="E2" s="6"/>
      <c r="F2" s="9" t="s">
        <v>34</v>
      </c>
      <c r="G2" s="9" t="s">
        <v>35</v>
      </c>
      <c r="H2" s="9"/>
      <c r="I2" s="9"/>
      <c r="J2" s="6" t="s">
        <v>36</v>
      </c>
      <c r="K2" s="9" t="s">
        <v>37</v>
      </c>
      <c r="L2" s="9" t="s">
        <v>38</v>
      </c>
      <c r="M2" s="6" t="s">
        <v>39</v>
      </c>
      <c r="N2" s="10" t="s">
        <v>40</v>
      </c>
      <c r="O2" s="10" t="s">
        <v>40</v>
      </c>
      <c r="P2" s="11"/>
      <c r="Q2" s="12"/>
      <c r="R2" s="11"/>
      <c r="S2" s="11"/>
      <c r="T2" s="11"/>
      <c r="U2" s="11"/>
      <c r="V2" s="11"/>
      <c r="W2" s="11"/>
      <c r="X2" s="13"/>
      <c r="Y2" s="6" t="s">
        <v>41</v>
      </c>
      <c r="Z2" s="14" t="s">
        <v>42</v>
      </c>
      <c r="AA2" s="12" t="str">
        <f t="shared" ref="AA2:AA596" si="1">IF(D2&lt;&gt;"No hacer",CONCATENATE(A2,"-",LEFT(C2),"-",IF(A1&lt;&gt;A2,1,IF(C1=C2,RIGHT(AA1)+1,1))))</f>
        <v>M1-NyO-1a-I-1</v>
      </c>
      <c r="AB2" s="15" t="s">
        <v>43</v>
      </c>
      <c r="AC2" s="15"/>
      <c r="AD2" s="16" t="s">
        <v>44</v>
      </c>
      <c r="AE2" s="16" t="s">
        <v>45</v>
      </c>
    </row>
    <row r="3" ht="75.0" customHeight="1">
      <c r="A3" s="6" t="s">
        <v>30</v>
      </c>
      <c r="B3" s="6" t="s">
        <v>31</v>
      </c>
      <c r="C3" s="7" t="s">
        <v>32</v>
      </c>
      <c r="D3" s="8" t="s">
        <v>33</v>
      </c>
      <c r="E3" s="6"/>
      <c r="F3" s="17" t="s">
        <v>46</v>
      </c>
      <c r="G3" s="9"/>
      <c r="H3" s="9"/>
      <c r="I3" s="9"/>
      <c r="J3" s="16" t="s">
        <v>47</v>
      </c>
      <c r="K3" s="9" t="s">
        <v>37</v>
      </c>
      <c r="L3" s="17" t="s">
        <v>38</v>
      </c>
      <c r="M3" s="6" t="s">
        <v>39</v>
      </c>
      <c r="N3" s="10" t="s">
        <v>40</v>
      </c>
      <c r="O3" s="10" t="s">
        <v>40</v>
      </c>
      <c r="P3" s="11"/>
      <c r="Q3" s="12"/>
      <c r="R3" s="11"/>
      <c r="S3" s="11"/>
      <c r="T3" s="11"/>
      <c r="U3" s="11"/>
      <c r="V3" s="11"/>
      <c r="W3" s="11"/>
      <c r="X3" s="13"/>
      <c r="Y3" s="6" t="s">
        <v>41</v>
      </c>
      <c r="Z3" s="14" t="s">
        <v>48</v>
      </c>
      <c r="AA3" s="12" t="str">
        <f t="shared" si="1"/>
        <v>M1-NyO-1a-I-2</v>
      </c>
      <c r="AB3" s="15" t="s">
        <v>43</v>
      </c>
      <c r="AC3" s="15"/>
      <c r="AD3" s="16" t="s">
        <v>44</v>
      </c>
      <c r="AE3" s="16" t="s">
        <v>45</v>
      </c>
    </row>
    <row r="4" ht="75.0" customHeight="1">
      <c r="A4" s="6" t="s">
        <v>30</v>
      </c>
      <c r="B4" s="6" t="s">
        <v>31</v>
      </c>
      <c r="C4" s="18" t="s">
        <v>49</v>
      </c>
      <c r="D4" s="8" t="s">
        <v>33</v>
      </c>
      <c r="E4" s="6"/>
      <c r="F4" s="17" t="s">
        <v>46</v>
      </c>
      <c r="G4" s="9" t="s">
        <v>50</v>
      </c>
      <c r="H4" s="9"/>
      <c r="I4" s="9"/>
      <c r="J4" s="16" t="s">
        <v>51</v>
      </c>
      <c r="K4" s="9" t="s">
        <v>52</v>
      </c>
      <c r="L4" s="9" t="s">
        <v>53</v>
      </c>
      <c r="M4" s="6" t="s">
        <v>39</v>
      </c>
      <c r="N4" s="10" t="s">
        <v>40</v>
      </c>
      <c r="O4" s="10" t="s">
        <v>40</v>
      </c>
      <c r="P4" s="11"/>
      <c r="Q4" s="12"/>
      <c r="R4" s="11"/>
      <c r="S4" s="11"/>
      <c r="T4" s="11"/>
      <c r="U4" s="11"/>
      <c r="V4" s="11"/>
      <c r="W4" s="11"/>
      <c r="X4" s="13"/>
      <c r="Y4" s="6" t="s">
        <v>41</v>
      </c>
      <c r="Z4" s="19" t="s">
        <v>54</v>
      </c>
      <c r="AA4" s="12" t="str">
        <f t="shared" si="1"/>
        <v>M1-NyO-1a-E-1</v>
      </c>
      <c r="AB4" s="15" t="s">
        <v>43</v>
      </c>
      <c r="AC4" s="15"/>
      <c r="AD4" s="16" t="s">
        <v>44</v>
      </c>
      <c r="AE4" s="16" t="s">
        <v>45</v>
      </c>
    </row>
    <row r="5" ht="75.0" customHeight="1">
      <c r="A5" s="6" t="s">
        <v>30</v>
      </c>
      <c r="B5" s="6" t="s">
        <v>31</v>
      </c>
      <c r="C5" s="18" t="s">
        <v>49</v>
      </c>
      <c r="D5" s="8" t="s">
        <v>33</v>
      </c>
      <c r="E5" s="6"/>
      <c r="F5" s="17" t="s">
        <v>55</v>
      </c>
      <c r="G5" s="9" t="s">
        <v>50</v>
      </c>
      <c r="H5" s="9"/>
      <c r="I5" s="9"/>
      <c r="J5" s="16" t="s">
        <v>51</v>
      </c>
      <c r="K5" s="9" t="s">
        <v>52</v>
      </c>
      <c r="L5" s="17" t="s">
        <v>56</v>
      </c>
      <c r="M5" s="6" t="s">
        <v>39</v>
      </c>
      <c r="N5" s="10" t="s">
        <v>40</v>
      </c>
      <c r="O5" s="10" t="s">
        <v>40</v>
      </c>
      <c r="P5" s="11"/>
      <c r="Q5" s="12"/>
      <c r="R5" s="11"/>
      <c r="S5" s="11"/>
      <c r="T5" s="11"/>
      <c r="U5" s="11"/>
      <c r="V5" s="11"/>
      <c r="W5" s="11"/>
      <c r="X5" s="13"/>
      <c r="Y5" s="6" t="s">
        <v>41</v>
      </c>
      <c r="Z5" s="14" t="s">
        <v>57</v>
      </c>
      <c r="AA5" s="12" t="str">
        <f t="shared" si="1"/>
        <v>M1-NyO-1a-E-2</v>
      </c>
      <c r="AB5" s="15" t="s">
        <v>43</v>
      </c>
      <c r="AC5" s="15"/>
      <c r="AD5" s="16" t="s">
        <v>44</v>
      </c>
      <c r="AE5" s="16" t="s">
        <v>45</v>
      </c>
    </row>
    <row r="6" ht="75.0" customHeight="1">
      <c r="A6" s="6" t="s">
        <v>30</v>
      </c>
      <c r="B6" s="6" t="s">
        <v>31</v>
      </c>
      <c r="C6" s="18" t="s">
        <v>49</v>
      </c>
      <c r="D6" s="8" t="s">
        <v>33</v>
      </c>
      <c r="E6" s="6"/>
      <c r="F6" s="17" t="s">
        <v>58</v>
      </c>
      <c r="G6" s="9" t="s">
        <v>50</v>
      </c>
      <c r="H6" s="9"/>
      <c r="I6" s="9"/>
      <c r="J6" s="16" t="s">
        <v>51</v>
      </c>
      <c r="K6" s="9" t="s">
        <v>52</v>
      </c>
      <c r="L6" s="17" t="s">
        <v>59</v>
      </c>
      <c r="M6" s="6" t="s">
        <v>39</v>
      </c>
      <c r="N6" s="10" t="s">
        <v>40</v>
      </c>
      <c r="O6" s="10" t="s">
        <v>40</v>
      </c>
      <c r="P6" s="11"/>
      <c r="Q6" s="12"/>
      <c r="R6" s="11"/>
      <c r="S6" s="11"/>
      <c r="T6" s="11"/>
      <c r="U6" s="11"/>
      <c r="V6" s="11"/>
      <c r="W6" s="11"/>
      <c r="X6" s="13"/>
      <c r="Y6" s="6" t="s">
        <v>41</v>
      </c>
      <c r="Z6" s="14" t="s">
        <v>60</v>
      </c>
      <c r="AA6" s="12" t="str">
        <f t="shared" si="1"/>
        <v>M1-NyO-1a-E-3</v>
      </c>
      <c r="AB6" s="15" t="s">
        <v>43</v>
      </c>
      <c r="AC6" s="15"/>
      <c r="AD6" s="16" t="s">
        <v>44</v>
      </c>
      <c r="AE6" s="16" t="s">
        <v>45</v>
      </c>
    </row>
    <row r="7" ht="75.0" customHeight="1">
      <c r="A7" s="6" t="s">
        <v>61</v>
      </c>
      <c r="B7" s="6" t="s">
        <v>62</v>
      </c>
      <c r="C7" s="7" t="s">
        <v>32</v>
      </c>
      <c r="D7" s="8" t="s">
        <v>33</v>
      </c>
      <c r="E7" s="6"/>
      <c r="F7" s="9" t="s">
        <v>63</v>
      </c>
      <c r="G7" s="9"/>
      <c r="H7" s="9"/>
      <c r="I7" s="9"/>
      <c r="J7" s="6" t="s">
        <v>64</v>
      </c>
      <c r="K7" s="9" t="s">
        <v>37</v>
      </c>
      <c r="L7" s="9" t="s">
        <v>65</v>
      </c>
      <c r="M7" s="6" t="s">
        <v>39</v>
      </c>
      <c r="N7" s="10" t="s">
        <v>40</v>
      </c>
      <c r="O7" s="10" t="s">
        <v>40</v>
      </c>
      <c r="P7" s="11"/>
      <c r="Q7" s="12"/>
      <c r="R7" s="11"/>
      <c r="S7" s="11"/>
      <c r="T7" s="11"/>
      <c r="U7" s="11"/>
      <c r="V7" s="11"/>
      <c r="W7" s="11"/>
      <c r="X7" s="13"/>
      <c r="Y7" s="6" t="s">
        <v>41</v>
      </c>
      <c r="Z7" s="10" t="s">
        <v>66</v>
      </c>
      <c r="AA7" s="12" t="str">
        <f t="shared" si="1"/>
        <v>M1-NyO-1b-I-1</v>
      </c>
      <c r="AB7" s="15" t="s">
        <v>43</v>
      </c>
      <c r="AC7" s="15"/>
      <c r="AD7" s="16" t="s">
        <v>44</v>
      </c>
      <c r="AE7" s="16" t="s">
        <v>45</v>
      </c>
    </row>
    <row r="8" ht="75.0" customHeight="1">
      <c r="A8" s="6" t="s">
        <v>61</v>
      </c>
      <c r="B8" s="6" t="s">
        <v>62</v>
      </c>
      <c r="C8" s="7" t="s">
        <v>32</v>
      </c>
      <c r="D8" s="8" t="s">
        <v>33</v>
      </c>
      <c r="E8" s="6"/>
      <c r="F8" s="17" t="s">
        <v>67</v>
      </c>
      <c r="G8" s="9"/>
      <c r="H8" s="9"/>
      <c r="I8" s="9"/>
      <c r="J8" s="16" t="s">
        <v>47</v>
      </c>
      <c r="K8" s="9" t="s">
        <v>37</v>
      </c>
      <c r="L8" s="17" t="s">
        <v>68</v>
      </c>
      <c r="M8" s="6" t="s">
        <v>39</v>
      </c>
      <c r="N8" s="10" t="s">
        <v>40</v>
      </c>
      <c r="O8" s="10" t="s">
        <v>40</v>
      </c>
      <c r="P8" s="11"/>
      <c r="Q8" s="12"/>
      <c r="R8" s="11"/>
      <c r="S8" s="11"/>
      <c r="T8" s="11"/>
      <c r="U8" s="11"/>
      <c r="V8" s="11"/>
      <c r="W8" s="11"/>
      <c r="X8" s="13"/>
      <c r="Y8" s="6" t="s">
        <v>41</v>
      </c>
      <c r="Z8" s="10" t="s">
        <v>69</v>
      </c>
      <c r="AA8" s="12" t="str">
        <f t="shared" si="1"/>
        <v>M1-NyO-1b-I-2</v>
      </c>
      <c r="AB8" s="15" t="s">
        <v>43</v>
      </c>
      <c r="AC8" s="15"/>
      <c r="AD8" s="16" t="s">
        <v>44</v>
      </c>
      <c r="AE8" s="16" t="s">
        <v>45</v>
      </c>
    </row>
    <row r="9" ht="75.0" customHeight="1">
      <c r="A9" s="6" t="s">
        <v>61</v>
      </c>
      <c r="B9" s="6" t="s">
        <v>62</v>
      </c>
      <c r="C9" s="18" t="s">
        <v>49</v>
      </c>
      <c r="D9" s="8" t="s">
        <v>33</v>
      </c>
      <c r="E9" s="6"/>
      <c r="F9" s="9" t="s">
        <v>70</v>
      </c>
      <c r="G9" s="9" t="s">
        <v>50</v>
      </c>
      <c r="H9" s="9"/>
      <c r="I9" s="9"/>
      <c r="J9" s="6" t="s">
        <v>71</v>
      </c>
      <c r="K9" s="9" t="s">
        <v>72</v>
      </c>
      <c r="L9" s="9" t="s">
        <v>73</v>
      </c>
      <c r="M9" s="6" t="s">
        <v>39</v>
      </c>
      <c r="N9" s="10" t="s">
        <v>40</v>
      </c>
      <c r="O9" s="10" t="s">
        <v>40</v>
      </c>
      <c r="P9" s="11"/>
      <c r="Q9" s="12"/>
      <c r="R9" s="11"/>
      <c r="S9" s="11"/>
      <c r="T9" s="11"/>
      <c r="U9" s="11"/>
      <c r="V9" s="11"/>
      <c r="W9" s="11"/>
      <c r="X9" s="13"/>
      <c r="Y9" s="6" t="s">
        <v>41</v>
      </c>
      <c r="Z9" s="14" t="s">
        <v>74</v>
      </c>
      <c r="AA9" s="12" t="str">
        <f t="shared" si="1"/>
        <v>M1-NyO-1b-E-1</v>
      </c>
      <c r="AB9" s="15" t="s">
        <v>43</v>
      </c>
      <c r="AC9" s="15"/>
      <c r="AD9" s="16" t="s">
        <v>44</v>
      </c>
      <c r="AE9" s="16" t="s">
        <v>45</v>
      </c>
    </row>
    <row r="10" ht="75.0" customHeight="1">
      <c r="A10" s="6" t="s">
        <v>61</v>
      </c>
      <c r="B10" s="6" t="s">
        <v>62</v>
      </c>
      <c r="C10" s="18" t="s">
        <v>49</v>
      </c>
      <c r="D10" s="8" t="s">
        <v>33</v>
      </c>
      <c r="E10" s="6"/>
      <c r="F10" s="9" t="s">
        <v>75</v>
      </c>
      <c r="G10" s="9" t="s">
        <v>50</v>
      </c>
      <c r="H10" s="9"/>
      <c r="I10" s="9"/>
      <c r="J10" s="6" t="s">
        <v>71</v>
      </c>
      <c r="K10" s="9" t="s">
        <v>72</v>
      </c>
      <c r="L10" s="9" t="s">
        <v>76</v>
      </c>
      <c r="M10" s="6" t="s">
        <v>39</v>
      </c>
      <c r="N10" s="10" t="s">
        <v>40</v>
      </c>
      <c r="O10" s="10" t="s">
        <v>40</v>
      </c>
      <c r="P10" s="11"/>
      <c r="Q10" s="12"/>
      <c r="R10" s="11"/>
      <c r="S10" s="11"/>
      <c r="T10" s="11"/>
      <c r="U10" s="11"/>
      <c r="V10" s="11"/>
      <c r="W10" s="11"/>
      <c r="X10" s="13"/>
      <c r="Y10" s="6" t="s">
        <v>41</v>
      </c>
      <c r="Z10" s="14" t="s">
        <v>77</v>
      </c>
      <c r="AA10" s="12" t="str">
        <f t="shared" si="1"/>
        <v>M1-NyO-1b-E-2</v>
      </c>
      <c r="AB10" s="15" t="s">
        <v>43</v>
      </c>
      <c r="AC10" s="15"/>
      <c r="AD10" s="16" t="s">
        <v>44</v>
      </c>
      <c r="AE10" s="16" t="s">
        <v>45</v>
      </c>
    </row>
    <row r="11" ht="75.0" customHeight="1">
      <c r="A11" s="6" t="s">
        <v>61</v>
      </c>
      <c r="B11" s="6" t="s">
        <v>62</v>
      </c>
      <c r="C11" s="18" t="s">
        <v>49</v>
      </c>
      <c r="D11" s="8" t="s">
        <v>33</v>
      </c>
      <c r="E11" s="6"/>
      <c r="F11" s="9" t="s">
        <v>78</v>
      </c>
      <c r="G11" s="9" t="s">
        <v>50</v>
      </c>
      <c r="H11" s="9"/>
      <c r="I11" s="9"/>
      <c r="J11" s="6" t="s">
        <v>71</v>
      </c>
      <c r="K11" s="9" t="s">
        <v>72</v>
      </c>
      <c r="L11" s="9" t="s">
        <v>79</v>
      </c>
      <c r="M11" s="6" t="s">
        <v>39</v>
      </c>
      <c r="N11" s="10" t="s">
        <v>40</v>
      </c>
      <c r="O11" s="10" t="s">
        <v>40</v>
      </c>
      <c r="P11" s="11"/>
      <c r="Q11" s="12"/>
      <c r="R11" s="11"/>
      <c r="S11" s="11"/>
      <c r="T11" s="11"/>
      <c r="U11" s="11"/>
      <c r="V11" s="11"/>
      <c r="W11" s="11"/>
      <c r="X11" s="13"/>
      <c r="Y11" s="6" t="s">
        <v>41</v>
      </c>
      <c r="Z11" s="14" t="s">
        <v>80</v>
      </c>
      <c r="AA11" s="12" t="str">
        <f t="shared" si="1"/>
        <v>M1-NyO-1b-E-3</v>
      </c>
      <c r="AB11" s="15" t="s">
        <v>43</v>
      </c>
      <c r="AC11" s="15"/>
      <c r="AD11" s="16" t="s">
        <v>44</v>
      </c>
      <c r="AE11" s="16" t="s">
        <v>45</v>
      </c>
    </row>
    <row r="12" ht="75.0" customHeight="1">
      <c r="A12" s="6" t="s">
        <v>81</v>
      </c>
      <c r="B12" s="6" t="s">
        <v>82</v>
      </c>
      <c r="C12" s="7" t="s">
        <v>32</v>
      </c>
      <c r="D12" s="8" t="s">
        <v>33</v>
      </c>
      <c r="E12" s="6"/>
      <c r="F12" s="9" t="s">
        <v>83</v>
      </c>
      <c r="G12" s="9"/>
      <c r="H12" s="9"/>
      <c r="I12" s="9"/>
      <c r="J12" s="6" t="s">
        <v>84</v>
      </c>
      <c r="K12" s="9" t="s">
        <v>85</v>
      </c>
      <c r="L12" s="9" t="s">
        <v>86</v>
      </c>
      <c r="M12" s="6" t="s">
        <v>39</v>
      </c>
      <c r="N12" s="10" t="s">
        <v>87</v>
      </c>
      <c r="O12" s="10" t="s">
        <v>87</v>
      </c>
      <c r="P12" s="11"/>
      <c r="Q12" s="12"/>
      <c r="R12" s="11"/>
      <c r="S12" s="11"/>
      <c r="T12" s="11"/>
      <c r="U12" s="11"/>
      <c r="V12" s="11"/>
      <c r="W12" s="11"/>
      <c r="X12" s="13"/>
      <c r="Y12" s="6" t="s">
        <v>41</v>
      </c>
      <c r="Z12" s="10" t="s">
        <v>88</v>
      </c>
      <c r="AA12" s="12" t="str">
        <f t="shared" si="1"/>
        <v>M1-NyO-1c-I-1</v>
      </c>
      <c r="AB12" s="15" t="s">
        <v>43</v>
      </c>
      <c r="AC12" s="15"/>
      <c r="AD12" s="16" t="s">
        <v>44</v>
      </c>
      <c r="AE12" s="16" t="s">
        <v>45</v>
      </c>
    </row>
    <row r="13" ht="75.0" customHeight="1">
      <c r="A13" s="6" t="s">
        <v>81</v>
      </c>
      <c r="B13" s="6" t="s">
        <v>82</v>
      </c>
      <c r="C13" s="7" t="s">
        <v>32</v>
      </c>
      <c r="D13" s="8" t="s">
        <v>33</v>
      </c>
      <c r="E13" s="6"/>
      <c r="F13" s="9" t="s">
        <v>89</v>
      </c>
      <c r="G13" s="9"/>
      <c r="H13" s="9"/>
      <c r="I13" s="9"/>
      <c r="J13" s="6" t="s">
        <v>84</v>
      </c>
      <c r="K13" s="9" t="s">
        <v>85</v>
      </c>
      <c r="L13" s="9" t="s">
        <v>86</v>
      </c>
      <c r="M13" s="6" t="s">
        <v>39</v>
      </c>
      <c r="N13" s="10" t="s">
        <v>87</v>
      </c>
      <c r="O13" s="10" t="s">
        <v>87</v>
      </c>
      <c r="P13" s="11"/>
      <c r="Q13" s="12"/>
      <c r="R13" s="11"/>
      <c r="S13" s="11"/>
      <c r="T13" s="11"/>
      <c r="U13" s="11"/>
      <c r="V13" s="11"/>
      <c r="W13" s="11"/>
      <c r="X13" s="13"/>
      <c r="Y13" s="6" t="s">
        <v>41</v>
      </c>
      <c r="Z13" s="10" t="s">
        <v>90</v>
      </c>
      <c r="AA13" s="12" t="str">
        <f t="shared" si="1"/>
        <v>M1-NyO-1c-I-2</v>
      </c>
      <c r="AB13" s="15" t="s">
        <v>43</v>
      </c>
      <c r="AC13" s="15"/>
      <c r="AD13" s="16" t="s">
        <v>44</v>
      </c>
      <c r="AE13" s="16" t="s">
        <v>45</v>
      </c>
    </row>
    <row r="14" ht="75.0" customHeight="1">
      <c r="A14" s="6" t="s">
        <v>81</v>
      </c>
      <c r="B14" s="6" t="s">
        <v>82</v>
      </c>
      <c r="C14" s="18" t="s">
        <v>49</v>
      </c>
      <c r="D14" s="8" t="s">
        <v>33</v>
      </c>
      <c r="E14" s="6"/>
      <c r="F14" s="9" t="s">
        <v>91</v>
      </c>
      <c r="G14" s="9" t="s">
        <v>92</v>
      </c>
      <c r="H14" s="9"/>
      <c r="I14" s="9"/>
      <c r="J14" s="6" t="s">
        <v>71</v>
      </c>
      <c r="K14" s="9" t="s">
        <v>93</v>
      </c>
      <c r="L14" s="9" t="s">
        <v>94</v>
      </c>
      <c r="M14" s="6" t="s">
        <v>39</v>
      </c>
      <c r="N14" s="10" t="s">
        <v>87</v>
      </c>
      <c r="O14" s="10" t="s">
        <v>87</v>
      </c>
      <c r="P14" s="11"/>
      <c r="Q14" s="12"/>
      <c r="R14" s="11"/>
      <c r="S14" s="11"/>
      <c r="T14" s="11"/>
      <c r="U14" s="11"/>
      <c r="V14" s="11"/>
      <c r="W14" s="11"/>
      <c r="X14" s="13"/>
      <c r="Y14" s="6" t="s">
        <v>41</v>
      </c>
      <c r="Z14" s="10" t="s">
        <v>95</v>
      </c>
      <c r="AA14" s="12" t="str">
        <f t="shared" si="1"/>
        <v>M1-NyO-1c-E-1</v>
      </c>
      <c r="AB14" s="15" t="s">
        <v>43</v>
      </c>
      <c r="AC14" s="15"/>
      <c r="AD14" s="16" t="s">
        <v>44</v>
      </c>
      <c r="AE14" s="16" t="s">
        <v>45</v>
      </c>
    </row>
    <row r="15" ht="75.0" customHeight="1">
      <c r="A15" s="6" t="s">
        <v>81</v>
      </c>
      <c r="B15" s="6" t="s">
        <v>82</v>
      </c>
      <c r="C15" s="18" t="s">
        <v>49</v>
      </c>
      <c r="D15" s="8" t="s">
        <v>33</v>
      </c>
      <c r="E15" s="6"/>
      <c r="F15" s="9" t="s">
        <v>96</v>
      </c>
      <c r="G15" s="9" t="s">
        <v>97</v>
      </c>
      <c r="H15" s="9"/>
      <c r="I15" s="9"/>
      <c r="J15" s="6" t="s">
        <v>71</v>
      </c>
      <c r="K15" s="9" t="s">
        <v>93</v>
      </c>
      <c r="L15" s="9" t="s">
        <v>98</v>
      </c>
      <c r="M15" s="6" t="s">
        <v>39</v>
      </c>
      <c r="N15" s="10" t="s">
        <v>87</v>
      </c>
      <c r="O15" s="10" t="s">
        <v>87</v>
      </c>
      <c r="P15" s="11"/>
      <c r="Q15" s="12"/>
      <c r="R15" s="11"/>
      <c r="S15" s="11"/>
      <c r="T15" s="11"/>
      <c r="U15" s="11"/>
      <c r="V15" s="11"/>
      <c r="W15" s="11"/>
      <c r="X15" s="13"/>
      <c r="Y15" s="6" t="s">
        <v>41</v>
      </c>
      <c r="Z15" s="10" t="s">
        <v>99</v>
      </c>
      <c r="AA15" s="12" t="str">
        <f t="shared" si="1"/>
        <v>M1-NyO-1c-E-2</v>
      </c>
      <c r="AB15" s="15" t="s">
        <v>43</v>
      </c>
      <c r="AC15" s="15"/>
      <c r="AD15" s="16" t="s">
        <v>44</v>
      </c>
      <c r="AE15" s="16" t="s">
        <v>45</v>
      </c>
    </row>
    <row r="16" ht="75.0" customHeight="1">
      <c r="A16" s="6" t="s">
        <v>100</v>
      </c>
      <c r="B16" s="6" t="s">
        <v>101</v>
      </c>
      <c r="C16" s="7" t="s">
        <v>32</v>
      </c>
      <c r="D16" s="8" t="s">
        <v>33</v>
      </c>
      <c r="E16" s="6"/>
      <c r="F16" s="9" t="s">
        <v>102</v>
      </c>
      <c r="G16" s="9"/>
      <c r="H16" s="9"/>
      <c r="I16" s="6" t="s">
        <v>103</v>
      </c>
      <c r="J16" s="6" t="s">
        <v>64</v>
      </c>
      <c r="K16" s="20" t="s">
        <v>104</v>
      </c>
      <c r="L16" s="9" t="s">
        <v>105</v>
      </c>
      <c r="M16" s="6" t="s">
        <v>39</v>
      </c>
      <c r="N16" s="14" t="s">
        <v>106</v>
      </c>
      <c r="O16" s="14" t="s">
        <v>106</v>
      </c>
      <c r="P16" s="11"/>
      <c r="Q16" s="12"/>
      <c r="R16" s="11"/>
      <c r="S16" s="11"/>
      <c r="T16" s="11"/>
      <c r="U16" s="11"/>
      <c r="V16" s="11"/>
      <c r="W16" s="11"/>
      <c r="X16" s="13"/>
      <c r="Y16" s="6" t="s">
        <v>41</v>
      </c>
      <c r="Z16" s="10" t="s">
        <v>107</v>
      </c>
      <c r="AA16" s="12" t="str">
        <f t="shared" si="1"/>
        <v>M1-NyO-2a-I-1</v>
      </c>
      <c r="AB16" s="15" t="s">
        <v>43</v>
      </c>
      <c r="AC16" s="15"/>
      <c r="AD16" s="16" t="s">
        <v>44</v>
      </c>
      <c r="AE16" s="16" t="s">
        <v>45</v>
      </c>
    </row>
    <row r="17" ht="75.0" customHeight="1">
      <c r="A17" s="6" t="s">
        <v>100</v>
      </c>
      <c r="B17" s="6" t="s">
        <v>101</v>
      </c>
      <c r="C17" s="7" t="s">
        <v>32</v>
      </c>
      <c r="D17" s="8" t="s">
        <v>33</v>
      </c>
      <c r="E17" s="6"/>
      <c r="F17" s="21" t="s">
        <v>108</v>
      </c>
      <c r="G17" s="20" t="s">
        <v>109</v>
      </c>
      <c r="H17" s="9"/>
      <c r="I17" s="6" t="s">
        <v>103</v>
      </c>
      <c r="J17" s="6" t="s">
        <v>110</v>
      </c>
      <c r="K17" s="20" t="s">
        <v>111</v>
      </c>
      <c r="L17" s="17" t="s">
        <v>112</v>
      </c>
      <c r="M17" s="6" t="s">
        <v>39</v>
      </c>
      <c r="N17" s="14" t="s">
        <v>106</v>
      </c>
      <c r="O17" s="14" t="s">
        <v>106</v>
      </c>
      <c r="P17" s="11"/>
      <c r="Q17" s="12"/>
      <c r="R17" s="11"/>
      <c r="S17" s="11"/>
      <c r="T17" s="11"/>
      <c r="U17" s="11"/>
      <c r="V17" s="11"/>
      <c r="W17" s="11"/>
      <c r="X17" s="13"/>
      <c r="Y17" s="6" t="s">
        <v>41</v>
      </c>
      <c r="Z17" s="14" t="s">
        <v>113</v>
      </c>
      <c r="AA17" s="12" t="str">
        <f t="shared" si="1"/>
        <v>M1-NyO-2a-I-2</v>
      </c>
      <c r="AB17" s="15" t="s">
        <v>43</v>
      </c>
      <c r="AC17" s="15"/>
      <c r="AD17" s="16" t="s">
        <v>44</v>
      </c>
      <c r="AE17" s="16" t="s">
        <v>45</v>
      </c>
    </row>
    <row r="18" ht="75.0" customHeight="1">
      <c r="A18" s="6" t="s">
        <v>100</v>
      </c>
      <c r="B18" s="6" t="s">
        <v>101</v>
      </c>
      <c r="C18" s="18" t="s">
        <v>49</v>
      </c>
      <c r="D18" s="8" t="s">
        <v>33</v>
      </c>
      <c r="E18" s="6"/>
      <c r="F18" s="20" t="s">
        <v>114</v>
      </c>
      <c r="G18" s="9" t="s">
        <v>115</v>
      </c>
      <c r="H18" s="9"/>
      <c r="I18" s="6" t="s">
        <v>116</v>
      </c>
      <c r="J18" s="6" t="s">
        <v>47</v>
      </c>
      <c r="K18" s="9" t="s">
        <v>117</v>
      </c>
      <c r="L18" s="17" t="s">
        <v>118</v>
      </c>
      <c r="M18" s="6" t="s">
        <v>39</v>
      </c>
      <c r="N18" s="14" t="s">
        <v>106</v>
      </c>
      <c r="O18" s="14" t="s">
        <v>106</v>
      </c>
      <c r="P18" s="11"/>
      <c r="Q18" s="12"/>
      <c r="R18" s="11"/>
      <c r="S18" s="11"/>
      <c r="T18" s="11"/>
      <c r="U18" s="11"/>
      <c r="V18" s="11"/>
      <c r="W18" s="11"/>
      <c r="X18" s="13"/>
      <c r="Y18" s="6" t="s">
        <v>41</v>
      </c>
      <c r="Z18" s="10" t="s">
        <v>119</v>
      </c>
      <c r="AA18" s="12" t="str">
        <f t="shared" si="1"/>
        <v>M1-NyO-2a-E-1</v>
      </c>
      <c r="AB18" s="15" t="s">
        <v>43</v>
      </c>
      <c r="AC18" s="15"/>
      <c r="AD18" s="16" t="s">
        <v>44</v>
      </c>
      <c r="AE18" s="16" t="s">
        <v>45</v>
      </c>
    </row>
    <row r="19" ht="75.0" customHeight="1">
      <c r="A19" s="6" t="s">
        <v>100</v>
      </c>
      <c r="B19" s="6" t="s">
        <v>101</v>
      </c>
      <c r="C19" s="18" t="s">
        <v>49</v>
      </c>
      <c r="D19" s="8" t="s">
        <v>33</v>
      </c>
      <c r="E19" s="6"/>
      <c r="F19" s="20" t="s">
        <v>120</v>
      </c>
      <c r="G19" s="9" t="s">
        <v>115</v>
      </c>
      <c r="H19" s="9"/>
      <c r="I19" s="6" t="s">
        <v>116</v>
      </c>
      <c r="J19" s="6" t="s">
        <v>47</v>
      </c>
      <c r="K19" s="9" t="s">
        <v>117</v>
      </c>
      <c r="L19" s="17" t="s">
        <v>121</v>
      </c>
      <c r="M19" s="6" t="s">
        <v>39</v>
      </c>
      <c r="N19" s="14" t="s">
        <v>106</v>
      </c>
      <c r="O19" s="14" t="s">
        <v>106</v>
      </c>
      <c r="P19" s="11"/>
      <c r="Q19" s="12"/>
      <c r="R19" s="11"/>
      <c r="S19" s="11"/>
      <c r="T19" s="11"/>
      <c r="U19" s="11"/>
      <c r="V19" s="11"/>
      <c r="W19" s="11"/>
      <c r="X19" s="13"/>
      <c r="Y19" s="6" t="s">
        <v>41</v>
      </c>
      <c r="Z19" s="10" t="s">
        <v>122</v>
      </c>
      <c r="AA19" s="12" t="str">
        <f t="shared" si="1"/>
        <v>M1-NyO-2a-E-2</v>
      </c>
      <c r="AB19" s="15" t="s">
        <v>43</v>
      </c>
      <c r="AC19" s="15"/>
      <c r="AD19" s="16" t="s">
        <v>44</v>
      </c>
      <c r="AE19" s="16" t="s">
        <v>45</v>
      </c>
    </row>
    <row r="20" ht="75.0" customHeight="1">
      <c r="A20" s="6" t="s">
        <v>100</v>
      </c>
      <c r="B20" s="6" t="s">
        <v>101</v>
      </c>
      <c r="C20" s="18" t="s">
        <v>49</v>
      </c>
      <c r="D20" s="8" t="s">
        <v>33</v>
      </c>
      <c r="E20" s="16"/>
      <c r="F20" s="20" t="s">
        <v>123</v>
      </c>
      <c r="G20" s="9" t="s">
        <v>115</v>
      </c>
      <c r="H20" s="9"/>
      <c r="I20" s="6" t="s">
        <v>116</v>
      </c>
      <c r="J20" s="6" t="s">
        <v>47</v>
      </c>
      <c r="K20" s="9" t="s">
        <v>117</v>
      </c>
      <c r="L20" s="17" t="s">
        <v>124</v>
      </c>
      <c r="M20" s="6" t="s">
        <v>39</v>
      </c>
      <c r="N20" s="14" t="s">
        <v>106</v>
      </c>
      <c r="O20" s="14" t="s">
        <v>106</v>
      </c>
      <c r="P20" s="11"/>
      <c r="Q20" s="12"/>
      <c r="R20" s="11"/>
      <c r="S20" s="11"/>
      <c r="T20" s="11"/>
      <c r="U20" s="11"/>
      <c r="V20" s="11"/>
      <c r="W20" s="11"/>
      <c r="X20" s="13"/>
      <c r="Y20" s="6" t="s">
        <v>41</v>
      </c>
      <c r="Z20" s="10" t="s">
        <v>125</v>
      </c>
      <c r="AA20" s="12" t="str">
        <f t="shared" si="1"/>
        <v>M1-NyO-2a-E-3</v>
      </c>
      <c r="AB20" s="15" t="s">
        <v>43</v>
      </c>
      <c r="AC20" s="15"/>
      <c r="AD20" s="16" t="s">
        <v>44</v>
      </c>
      <c r="AE20" s="16" t="s">
        <v>45</v>
      </c>
    </row>
    <row r="21" ht="75.0" customHeight="1">
      <c r="A21" s="6" t="s">
        <v>126</v>
      </c>
      <c r="B21" s="6" t="s">
        <v>127</v>
      </c>
      <c r="C21" s="7" t="s">
        <v>32</v>
      </c>
      <c r="D21" s="8" t="s">
        <v>33</v>
      </c>
      <c r="E21" s="6"/>
      <c r="F21" s="9" t="s">
        <v>128</v>
      </c>
      <c r="G21" s="9"/>
      <c r="H21" s="9"/>
      <c r="I21" s="6" t="s">
        <v>103</v>
      </c>
      <c r="J21" s="6" t="s">
        <v>64</v>
      </c>
      <c r="K21" s="20" t="s">
        <v>129</v>
      </c>
      <c r="L21" s="9" t="s">
        <v>105</v>
      </c>
      <c r="M21" s="6" t="s">
        <v>39</v>
      </c>
      <c r="N21" s="14" t="s">
        <v>106</v>
      </c>
      <c r="O21" s="14" t="s">
        <v>106</v>
      </c>
      <c r="P21" s="10"/>
      <c r="Q21" s="15"/>
      <c r="R21" s="14"/>
      <c r="S21" s="14"/>
      <c r="T21" s="14"/>
      <c r="U21" s="14"/>
      <c r="V21" s="14"/>
      <c r="W21" s="22"/>
      <c r="X21" s="23"/>
      <c r="Y21" s="6" t="s">
        <v>41</v>
      </c>
      <c r="Z21" s="10" t="s">
        <v>130</v>
      </c>
      <c r="AA21" s="12" t="str">
        <f t="shared" si="1"/>
        <v>M1-NyO-2b-I-1</v>
      </c>
      <c r="AB21" s="15" t="s">
        <v>43</v>
      </c>
      <c r="AC21" s="15"/>
      <c r="AD21" s="16" t="s">
        <v>44</v>
      </c>
      <c r="AE21" s="16" t="s">
        <v>45</v>
      </c>
    </row>
    <row r="22" ht="75.0" customHeight="1">
      <c r="A22" s="6" t="s">
        <v>126</v>
      </c>
      <c r="B22" s="6" t="s">
        <v>127</v>
      </c>
      <c r="C22" s="18" t="s">
        <v>49</v>
      </c>
      <c r="D22" s="8" t="s">
        <v>33</v>
      </c>
      <c r="E22" s="6"/>
      <c r="F22" s="9" t="s">
        <v>131</v>
      </c>
      <c r="G22" s="9" t="s">
        <v>50</v>
      </c>
      <c r="H22" s="9"/>
      <c r="I22" s="6" t="s">
        <v>103</v>
      </c>
      <c r="J22" s="6" t="s">
        <v>71</v>
      </c>
      <c r="K22" s="20" t="s">
        <v>132</v>
      </c>
      <c r="L22" s="17" t="s">
        <v>133</v>
      </c>
      <c r="M22" s="6" t="s">
        <v>39</v>
      </c>
      <c r="N22" s="14" t="s">
        <v>106</v>
      </c>
      <c r="O22" s="14" t="s">
        <v>106</v>
      </c>
      <c r="P22" s="22"/>
      <c r="Q22" s="15"/>
      <c r="R22" s="10"/>
      <c r="S22" s="10"/>
      <c r="T22" s="10"/>
      <c r="U22" s="10"/>
      <c r="V22" s="10"/>
      <c r="W22" s="22"/>
      <c r="X22" s="15"/>
      <c r="Y22" s="6" t="s">
        <v>41</v>
      </c>
      <c r="Z22" s="14" t="s">
        <v>134</v>
      </c>
      <c r="AA22" s="12" t="str">
        <f t="shared" si="1"/>
        <v>M1-NyO-2b-E-1</v>
      </c>
      <c r="AB22" s="15" t="s">
        <v>43</v>
      </c>
      <c r="AC22" s="15"/>
      <c r="AD22" s="16" t="s">
        <v>44</v>
      </c>
      <c r="AE22" s="16" t="s">
        <v>45</v>
      </c>
    </row>
    <row r="23" ht="75.0" customHeight="1">
      <c r="A23" s="6" t="s">
        <v>135</v>
      </c>
      <c r="B23" s="6" t="s">
        <v>136</v>
      </c>
      <c r="C23" s="7" t="s">
        <v>32</v>
      </c>
      <c r="D23" s="8" t="s">
        <v>33</v>
      </c>
      <c r="E23" s="6"/>
      <c r="F23" s="24" t="s">
        <v>137</v>
      </c>
      <c r="G23" s="24"/>
      <c r="H23" s="24"/>
      <c r="I23" s="6" t="s">
        <v>103</v>
      </c>
      <c r="J23" s="6" t="s">
        <v>84</v>
      </c>
      <c r="K23" s="20" t="s">
        <v>129</v>
      </c>
      <c r="L23" s="9" t="s">
        <v>138</v>
      </c>
      <c r="M23" s="6" t="s">
        <v>39</v>
      </c>
      <c r="N23" s="10" t="s">
        <v>139</v>
      </c>
      <c r="O23" s="10" t="s">
        <v>139</v>
      </c>
      <c r="P23" s="10"/>
      <c r="Q23" s="16"/>
      <c r="R23" s="10"/>
      <c r="S23" s="10"/>
      <c r="T23" s="10"/>
      <c r="U23" s="10"/>
      <c r="V23" s="10"/>
      <c r="W23" s="10"/>
      <c r="X23" s="16"/>
      <c r="Y23" s="6" t="s">
        <v>41</v>
      </c>
      <c r="Z23" s="10" t="s">
        <v>140</v>
      </c>
      <c r="AA23" s="12" t="str">
        <f t="shared" si="1"/>
        <v>M1-NyO-2c-I-1</v>
      </c>
      <c r="AB23" s="15" t="s">
        <v>43</v>
      </c>
      <c r="AC23" s="15"/>
      <c r="AD23" s="16" t="s">
        <v>44</v>
      </c>
      <c r="AE23" s="16" t="s">
        <v>45</v>
      </c>
    </row>
    <row r="24" ht="75.0" customHeight="1">
      <c r="A24" s="6" t="s">
        <v>135</v>
      </c>
      <c r="B24" s="6" t="s">
        <v>141</v>
      </c>
      <c r="C24" s="7" t="s">
        <v>32</v>
      </c>
      <c r="D24" s="8" t="s">
        <v>33</v>
      </c>
      <c r="E24" s="6"/>
      <c r="F24" s="25" t="s">
        <v>142</v>
      </c>
      <c r="G24" s="24"/>
      <c r="H24" s="24"/>
      <c r="I24" s="9"/>
      <c r="J24" s="6" t="s">
        <v>47</v>
      </c>
      <c r="K24" s="20" t="s">
        <v>143</v>
      </c>
      <c r="L24" s="9" t="s">
        <v>144</v>
      </c>
      <c r="M24" s="6" t="s">
        <v>39</v>
      </c>
      <c r="N24" s="10" t="s">
        <v>139</v>
      </c>
      <c r="O24" s="10" t="s">
        <v>139</v>
      </c>
      <c r="P24" s="10"/>
      <c r="Q24" s="16"/>
      <c r="R24" s="10"/>
      <c r="S24" s="10"/>
      <c r="T24" s="10"/>
      <c r="U24" s="10"/>
      <c r="V24" s="10"/>
      <c r="W24" s="10"/>
      <c r="X24" s="16"/>
      <c r="Y24" s="6" t="s">
        <v>41</v>
      </c>
      <c r="Z24" s="10" t="s">
        <v>145</v>
      </c>
      <c r="AA24" s="12" t="str">
        <f t="shared" si="1"/>
        <v>M1-NyO-2c-I-2</v>
      </c>
      <c r="AB24" s="15" t="s">
        <v>43</v>
      </c>
      <c r="AC24" s="15"/>
      <c r="AD24" s="16" t="s">
        <v>44</v>
      </c>
      <c r="AE24" s="16" t="s">
        <v>45</v>
      </c>
    </row>
    <row r="25" ht="75.0" customHeight="1">
      <c r="A25" s="6" t="s">
        <v>135</v>
      </c>
      <c r="B25" s="6" t="s">
        <v>136</v>
      </c>
      <c r="C25" s="18" t="s">
        <v>49</v>
      </c>
      <c r="D25" s="8" t="s">
        <v>33</v>
      </c>
      <c r="E25" s="6"/>
      <c r="F25" s="9" t="s">
        <v>91</v>
      </c>
      <c r="G25" s="9" t="s">
        <v>92</v>
      </c>
      <c r="H25" s="9"/>
      <c r="I25" s="6" t="s">
        <v>103</v>
      </c>
      <c r="J25" s="6" t="s">
        <v>71</v>
      </c>
      <c r="K25" s="20" t="s">
        <v>146</v>
      </c>
      <c r="L25" s="9" t="s">
        <v>147</v>
      </c>
      <c r="M25" s="6" t="s">
        <v>39</v>
      </c>
      <c r="N25" s="10" t="s">
        <v>139</v>
      </c>
      <c r="O25" s="10" t="s">
        <v>139</v>
      </c>
      <c r="P25" s="10"/>
      <c r="Q25" s="16"/>
      <c r="R25" s="10"/>
      <c r="S25" s="10"/>
      <c r="T25" s="10"/>
      <c r="U25" s="10"/>
      <c r="V25" s="10"/>
      <c r="W25" s="10"/>
      <c r="X25" s="16"/>
      <c r="Y25" s="6" t="s">
        <v>41</v>
      </c>
      <c r="Z25" s="10" t="s">
        <v>148</v>
      </c>
      <c r="AA25" s="12" t="str">
        <f t="shared" si="1"/>
        <v>M1-NyO-2c-E-1</v>
      </c>
      <c r="AB25" s="15" t="s">
        <v>43</v>
      </c>
      <c r="AC25" s="15"/>
      <c r="AD25" s="16" t="s">
        <v>44</v>
      </c>
      <c r="AE25" s="16" t="s">
        <v>45</v>
      </c>
    </row>
    <row r="26" ht="75.0" customHeight="1">
      <c r="A26" s="6" t="s">
        <v>135</v>
      </c>
      <c r="B26" s="6" t="s">
        <v>141</v>
      </c>
      <c r="C26" s="18" t="s">
        <v>49</v>
      </c>
      <c r="D26" s="8" t="s">
        <v>33</v>
      </c>
      <c r="E26" s="6"/>
      <c r="F26" s="17" t="s">
        <v>96</v>
      </c>
      <c r="G26" s="9" t="s">
        <v>97</v>
      </c>
      <c r="H26" s="9"/>
      <c r="I26" s="6" t="s">
        <v>103</v>
      </c>
      <c r="J26" s="6" t="s">
        <v>71</v>
      </c>
      <c r="K26" s="20" t="s">
        <v>146</v>
      </c>
      <c r="L26" s="9" t="s">
        <v>147</v>
      </c>
      <c r="M26" s="6" t="s">
        <v>39</v>
      </c>
      <c r="N26" s="10" t="s">
        <v>139</v>
      </c>
      <c r="O26" s="10" t="s">
        <v>139</v>
      </c>
      <c r="P26" s="10"/>
      <c r="Q26" s="16"/>
      <c r="R26" s="10"/>
      <c r="S26" s="10"/>
      <c r="T26" s="10"/>
      <c r="U26" s="10"/>
      <c r="V26" s="10"/>
      <c r="W26" s="10"/>
      <c r="X26" s="16"/>
      <c r="Y26" s="6" t="s">
        <v>41</v>
      </c>
      <c r="Z26" s="10" t="s">
        <v>149</v>
      </c>
      <c r="AA26" s="12" t="str">
        <f t="shared" si="1"/>
        <v>M1-NyO-2c-E-2</v>
      </c>
      <c r="AB26" s="15" t="s">
        <v>43</v>
      </c>
      <c r="AC26" s="15"/>
      <c r="AD26" s="16" t="s">
        <v>44</v>
      </c>
      <c r="AE26" s="16" t="s">
        <v>45</v>
      </c>
    </row>
    <row r="27" ht="75.0" customHeight="1">
      <c r="A27" s="6" t="s">
        <v>150</v>
      </c>
      <c r="B27" s="26" t="s">
        <v>151</v>
      </c>
      <c r="C27" s="7" t="s">
        <v>32</v>
      </c>
      <c r="D27" s="8" t="s">
        <v>33</v>
      </c>
      <c r="E27" s="6"/>
      <c r="F27" s="9" t="s">
        <v>152</v>
      </c>
      <c r="G27" s="9"/>
      <c r="H27" s="9"/>
      <c r="I27" s="6" t="s">
        <v>103</v>
      </c>
      <c r="J27" s="6" t="s">
        <v>64</v>
      </c>
      <c r="K27" s="9" t="s">
        <v>153</v>
      </c>
      <c r="L27" s="9" t="s">
        <v>112</v>
      </c>
      <c r="M27" s="6" t="s">
        <v>39</v>
      </c>
      <c r="N27" s="14" t="s">
        <v>154</v>
      </c>
      <c r="O27" s="14" t="s">
        <v>154</v>
      </c>
      <c r="P27" s="22"/>
      <c r="Q27" s="15"/>
      <c r="R27" s="22"/>
      <c r="S27" s="22"/>
      <c r="T27" s="22"/>
      <c r="U27" s="22"/>
      <c r="V27" s="22"/>
      <c r="W27" s="22"/>
      <c r="X27" s="15"/>
      <c r="Y27" s="6" t="s">
        <v>41</v>
      </c>
      <c r="Z27" s="10" t="s">
        <v>155</v>
      </c>
      <c r="AA27" s="12" t="str">
        <f t="shared" si="1"/>
        <v>M1-NyO-3a-I-1</v>
      </c>
      <c r="AB27" s="15" t="s">
        <v>43</v>
      </c>
      <c r="AC27" s="15"/>
      <c r="AD27" s="16" t="s">
        <v>44</v>
      </c>
      <c r="AE27" s="16" t="s">
        <v>45</v>
      </c>
    </row>
    <row r="28" ht="75.0" customHeight="1">
      <c r="A28" s="6" t="s">
        <v>150</v>
      </c>
      <c r="B28" s="6" t="s">
        <v>151</v>
      </c>
      <c r="C28" s="18" t="s">
        <v>49</v>
      </c>
      <c r="D28" s="8" t="s">
        <v>33</v>
      </c>
      <c r="E28" s="6"/>
      <c r="F28" s="17" t="s">
        <v>156</v>
      </c>
      <c r="G28" s="9" t="s">
        <v>50</v>
      </c>
      <c r="H28" s="9"/>
      <c r="I28" s="6" t="s">
        <v>103</v>
      </c>
      <c r="J28" s="6" t="s">
        <v>71</v>
      </c>
      <c r="K28" s="9" t="s">
        <v>86</v>
      </c>
      <c r="L28" s="9" t="s">
        <v>157</v>
      </c>
      <c r="M28" s="6" t="s">
        <v>39</v>
      </c>
      <c r="N28" s="14" t="s">
        <v>154</v>
      </c>
      <c r="O28" s="14" t="s">
        <v>154</v>
      </c>
      <c r="P28" s="22"/>
      <c r="Q28" s="15"/>
      <c r="R28" s="22"/>
      <c r="S28" s="22"/>
      <c r="T28" s="22"/>
      <c r="U28" s="22"/>
      <c r="V28" s="22"/>
      <c r="W28" s="22"/>
      <c r="X28" s="15"/>
      <c r="Y28" s="6" t="s">
        <v>41</v>
      </c>
      <c r="Z28" s="14" t="s">
        <v>158</v>
      </c>
      <c r="AA28" s="12" t="str">
        <f t="shared" si="1"/>
        <v>M1-NyO-3a-E-1</v>
      </c>
      <c r="AB28" s="15" t="s">
        <v>43</v>
      </c>
      <c r="AC28" s="15"/>
      <c r="AD28" s="16" t="s">
        <v>44</v>
      </c>
      <c r="AE28" s="16" t="s">
        <v>45</v>
      </c>
    </row>
    <row r="29" ht="75.0" customHeight="1">
      <c r="A29" s="6" t="s">
        <v>150</v>
      </c>
      <c r="B29" s="6" t="s">
        <v>151</v>
      </c>
      <c r="C29" s="18" t="s">
        <v>49</v>
      </c>
      <c r="D29" s="8" t="s">
        <v>33</v>
      </c>
      <c r="E29" s="6"/>
      <c r="F29" s="9" t="s">
        <v>159</v>
      </c>
      <c r="G29" s="9" t="s">
        <v>50</v>
      </c>
      <c r="H29" s="9"/>
      <c r="I29" s="6" t="s">
        <v>116</v>
      </c>
      <c r="J29" s="6" t="s">
        <v>71</v>
      </c>
      <c r="K29" s="9" t="s">
        <v>86</v>
      </c>
      <c r="L29" s="9" t="s">
        <v>160</v>
      </c>
      <c r="M29" s="6" t="s">
        <v>39</v>
      </c>
      <c r="N29" s="14" t="s">
        <v>154</v>
      </c>
      <c r="O29" s="14" t="s">
        <v>154</v>
      </c>
      <c r="P29" s="22"/>
      <c r="Q29" s="15"/>
      <c r="R29" s="22"/>
      <c r="S29" s="22"/>
      <c r="T29" s="22"/>
      <c r="U29" s="22"/>
      <c r="V29" s="22"/>
      <c r="W29" s="22"/>
      <c r="X29" s="15"/>
      <c r="Y29" s="6" t="s">
        <v>41</v>
      </c>
      <c r="Z29" s="14" t="s">
        <v>161</v>
      </c>
      <c r="AA29" s="12" t="str">
        <f t="shared" si="1"/>
        <v>M1-NyO-3a-E-2</v>
      </c>
      <c r="AB29" s="15" t="s">
        <v>43</v>
      </c>
      <c r="AC29" s="15"/>
      <c r="AD29" s="16" t="s">
        <v>44</v>
      </c>
      <c r="AE29" s="16" t="s">
        <v>45</v>
      </c>
    </row>
    <row r="30" ht="75.0" customHeight="1">
      <c r="A30" s="6" t="s">
        <v>150</v>
      </c>
      <c r="B30" s="6" t="s">
        <v>151</v>
      </c>
      <c r="C30" s="18" t="s">
        <v>49</v>
      </c>
      <c r="D30" s="8" t="s">
        <v>33</v>
      </c>
      <c r="E30" s="6"/>
      <c r="F30" s="20" t="s">
        <v>162</v>
      </c>
      <c r="G30" s="9" t="s">
        <v>50</v>
      </c>
      <c r="H30" s="9"/>
      <c r="I30" s="6" t="s">
        <v>103</v>
      </c>
      <c r="J30" s="6" t="s">
        <v>71</v>
      </c>
      <c r="K30" s="9" t="s">
        <v>86</v>
      </c>
      <c r="L30" s="9" t="s">
        <v>163</v>
      </c>
      <c r="M30" s="6" t="s">
        <v>39</v>
      </c>
      <c r="N30" s="14" t="s">
        <v>154</v>
      </c>
      <c r="O30" s="14" t="s">
        <v>154</v>
      </c>
      <c r="P30" s="22"/>
      <c r="Q30" s="15"/>
      <c r="R30" s="22"/>
      <c r="S30" s="22"/>
      <c r="T30" s="22"/>
      <c r="U30" s="22"/>
      <c r="V30" s="22"/>
      <c r="W30" s="22"/>
      <c r="X30" s="15"/>
      <c r="Y30" s="6" t="s">
        <v>41</v>
      </c>
      <c r="Z30" s="14" t="s">
        <v>164</v>
      </c>
      <c r="AA30" s="12" t="str">
        <f t="shared" si="1"/>
        <v>M1-NyO-3a-E-3</v>
      </c>
      <c r="AB30" s="15" t="s">
        <v>43</v>
      </c>
      <c r="AC30" s="15"/>
      <c r="AD30" s="16" t="s">
        <v>44</v>
      </c>
      <c r="AE30" s="16" t="s">
        <v>45</v>
      </c>
    </row>
    <row r="31" ht="75.0" customHeight="1">
      <c r="A31" s="6" t="s">
        <v>165</v>
      </c>
      <c r="B31" s="26" t="s">
        <v>166</v>
      </c>
      <c r="C31" s="7" t="s">
        <v>32</v>
      </c>
      <c r="D31" s="8" t="s">
        <v>33</v>
      </c>
      <c r="E31" s="6"/>
      <c r="F31" s="9" t="s">
        <v>34</v>
      </c>
      <c r="G31" s="9" t="s">
        <v>167</v>
      </c>
      <c r="H31" s="9"/>
      <c r="I31" s="6" t="s">
        <v>103</v>
      </c>
      <c r="J31" s="6" t="s">
        <v>36</v>
      </c>
      <c r="K31" s="9" t="s">
        <v>168</v>
      </c>
      <c r="L31" s="9" t="s">
        <v>65</v>
      </c>
      <c r="M31" s="16" t="s">
        <v>39</v>
      </c>
      <c r="N31" s="10" t="s">
        <v>169</v>
      </c>
      <c r="O31" s="10" t="s">
        <v>169</v>
      </c>
      <c r="P31" s="10"/>
      <c r="Q31" s="15"/>
      <c r="R31" s="10"/>
      <c r="S31" s="10"/>
      <c r="T31" s="10"/>
      <c r="U31" s="10"/>
      <c r="V31" s="10"/>
      <c r="W31" s="22"/>
      <c r="X31" s="15"/>
      <c r="Y31" s="6" t="s">
        <v>41</v>
      </c>
      <c r="Z31" s="10" t="s">
        <v>170</v>
      </c>
      <c r="AA31" s="12" t="str">
        <f t="shared" si="1"/>
        <v>M1-NyO-4a-I-1</v>
      </c>
      <c r="AB31" s="15" t="s">
        <v>43</v>
      </c>
      <c r="AC31" s="15"/>
      <c r="AD31" s="16" t="s">
        <v>44</v>
      </c>
      <c r="AE31" s="16" t="s">
        <v>45</v>
      </c>
    </row>
    <row r="32" ht="75.0" customHeight="1">
      <c r="A32" s="6" t="s">
        <v>165</v>
      </c>
      <c r="B32" s="26" t="s">
        <v>166</v>
      </c>
      <c r="C32" s="7" t="s">
        <v>32</v>
      </c>
      <c r="D32" s="8" t="s">
        <v>33</v>
      </c>
      <c r="E32" s="16"/>
      <c r="F32" s="20" t="s">
        <v>46</v>
      </c>
      <c r="G32" s="9"/>
      <c r="H32" s="9"/>
      <c r="I32" s="6" t="s">
        <v>103</v>
      </c>
      <c r="J32" s="6" t="s">
        <v>47</v>
      </c>
      <c r="K32" s="9" t="s">
        <v>168</v>
      </c>
      <c r="L32" s="9" t="s">
        <v>38</v>
      </c>
      <c r="M32" s="16" t="s">
        <v>39</v>
      </c>
      <c r="N32" s="10" t="s">
        <v>169</v>
      </c>
      <c r="O32" s="10" t="s">
        <v>169</v>
      </c>
      <c r="P32" s="10"/>
      <c r="Q32" s="15"/>
      <c r="R32" s="10"/>
      <c r="S32" s="10"/>
      <c r="T32" s="10"/>
      <c r="U32" s="10"/>
      <c r="V32" s="10"/>
      <c r="W32" s="10"/>
      <c r="X32" s="15"/>
      <c r="Y32" s="6" t="s">
        <v>41</v>
      </c>
      <c r="Z32" s="10" t="s">
        <v>171</v>
      </c>
      <c r="AA32" s="12" t="str">
        <f t="shared" si="1"/>
        <v>M1-NyO-4a-I-2</v>
      </c>
      <c r="AB32" s="15" t="s">
        <v>43</v>
      </c>
      <c r="AC32" s="15"/>
      <c r="AD32" s="16" t="s">
        <v>44</v>
      </c>
      <c r="AE32" s="16" t="s">
        <v>45</v>
      </c>
    </row>
    <row r="33" ht="75.0" customHeight="1">
      <c r="A33" s="6" t="s">
        <v>165</v>
      </c>
      <c r="B33" s="26" t="s">
        <v>166</v>
      </c>
      <c r="C33" s="18" t="s">
        <v>49</v>
      </c>
      <c r="D33" s="8" t="s">
        <v>33</v>
      </c>
      <c r="E33" s="16"/>
      <c r="F33" s="20" t="s">
        <v>172</v>
      </c>
      <c r="G33" s="9" t="s">
        <v>115</v>
      </c>
      <c r="H33" s="9"/>
      <c r="I33" s="6" t="s">
        <v>103</v>
      </c>
      <c r="J33" s="6" t="s">
        <v>36</v>
      </c>
      <c r="K33" s="9" t="s">
        <v>173</v>
      </c>
      <c r="L33" s="9" t="s">
        <v>174</v>
      </c>
      <c r="M33" s="16" t="s">
        <v>39</v>
      </c>
      <c r="N33" s="10" t="s">
        <v>169</v>
      </c>
      <c r="O33" s="10" t="s">
        <v>169</v>
      </c>
      <c r="P33" s="10"/>
      <c r="Q33" s="15"/>
      <c r="R33" s="10"/>
      <c r="S33" s="10"/>
      <c r="T33" s="10"/>
      <c r="U33" s="10"/>
      <c r="V33" s="10"/>
      <c r="W33" s="22"/>
      <c r="X33" s="15"/>
      <c r="Y33" s="6" t="s">
        <v>41</v>
      </c>
      <c r="Z33" s="10" t="s">
        <v>175</v>
      </c>
      <c r="AA33" s="12" t="str">
        <f t="shared" si="1"/>
        <v>M1-NyO-4a-E-1</v>
      </c>
      <c r="AB33" s="15" t="s">
        <v>43</v>
      </c>
      <c r="AC33" s="15"/>
      <c r="AD33" s="16" t="s">
        <v>44</v>
      </c>
      <c r="AE33" s="16" t="s">
        <v>45</v>
      </c>
    </row>
    <row r="34" ht="75.0" customHeight="1">
      <c r="A34" s="6" t="s">
        <v>165</v>
      </c>
      <c r="B34" s="26" t="s">
        <v>166</v>
      </c>
      <c r="C34" s="18" t="s">
        <v>49</v>
      </c>
      <c r="D34" s="8" t="s">
        <v>33</v>
      </c>
      <c r="E34" s="16"/>
      <c r="F34" s="20" t="s">
        <v>176</v>
      </c>
      <c r="G34" s="9" t="s">
        <v>115</v>
      </c>
      <c r="H34" s="9"/>
      <c r="I34" s="6" t="s">
        <v>103</v>
      </c>
      <c r="J34" s="6" t="s">
        <v>36</v>
      </c>
      <c r="K34" s="9" t="s">
        <v>173</v>
      </c>
      <c r="L34" s="9" t="s">
        <v>177</v>
      </c>
      <c r="M34" s="16" t="s">
        <v>39</v>
      </c>
      <c r="N34" s="10" t="s">
        <v>169</v>
      </c>
      <c r="O34" s="10" t="s">
        <v>169</v>
      </c>
      <c r="P34" s="10"/>
      <c r="Q34" s="15"/>
      <c r="R34" s="10"/>
      <c r="S34" s="10"/>
      <c r="T34" s="10"/>
      <c r="U34" s="10"/>
      <c r="V34" s="10"/>
      <c r="W34" s="22"/>
      <c r="X34" s="15"/>
      <c r="Y34" s="6" t="s">
        <v>41</v>
      </c>
      <c r="Z34" s="10" t="s">
        <v>178</v>
      </c>
      <c r="AA34" s="12" t="str">
        <f t="shared" si="1"/>
        <v>M1-NyO-4a-E-2</v>
      </c>
      <c r="AB34" s="15" t="s">
        <v>43</v>
      </c>
      <c r="AC34" s="15"/>
      <c r="AD34" s="16" t="s">
        <v>44</v>
      </c>
      <c r="AE34" s="16" t="s">
        <v>45</v>
      </c>
    </row>
    <row r="35" ht="75.0" customHeight="1">
      <c r="A35" s="6" t="s">
        <v>165</v>
      </c>
      <c r="B35" s="6" t="s">
        <v>166</v>
      </c>
      <c r="C35" s="18" t="s">
        <v>49</v>
      </c>
      <c r="D35" s="8" t="s">
        <v>33</v>
      </c>
      <c r="E35" s="16"/>
      <c r="F35" s="20" t="s">
        <v>179</v>
      </c>
      <c r="G35" s="9" t="s">
        <v>115</v>
      </c>
      <c r="H35" s="9"/>
      <c r="I35" s="6" t="s">
        <v>103</v>
      </c>
      <c r="J35" s="6" t="s">
        <v>36</v>
      </c>
      <c r="K35" s="9" t="s">
        <v>173</v>
      </c>
      <c r="L35" s="9" t="s">
        <v>180</v>
      </c>
      <c r="M35" s="16" t="s">
        <v>39</v>
      </c>
      <c r="N35" s="10" t="s">
        <v>169</v>
      </c>
      <c r="O35" s="10" t="s">
        <v>169</v>
      </c>
      <c r="P35" s="10"/>
      <c r="Q35" s="15"/>
      <c r="R35" s="22"/>
      <c r="S35" s="22"/>
      <c r="T35" s="22"/>
      <c r="U35" s="22"/>
      <c r="V35" s="22"/>
      <c r="W35" s="22"/>
      <c r="X35" s="15"/>
      <c r="Y35" s="6" t="s">
        <v>41</v>
      </c>
      <c r="Z35" s="10" t="s">
        <v>181</v>
      </c>
      <c r="AA35" s="12" t="str">
        <f t="shared" si="1"/>
        <v>M1-NyO-4a-E-3</v>
      </c>
      <c r="AB35" s="15" t="s">
        <v>43</v>
      </c>
      <c r="AC35" s="15"/>
      <c r="AD35" s="16" t="s">
        <v>44</v>
      </c>
      <c r="AE35" s="16" t="s">
        <v>45</v>
      </c>
    </row>
    <row r="36" ht="75.0" customHeight="1">
      <c r="A36" s="6" t="s">
        <v>182</v>
      </c>
      <c r="B36" s="6" t="s">
        <v>183</v>
      </c>
      <c r="C36" s="7" t="s">
        <v>32</v>
      </c>
      <c r="D36" s="8" t="s">
        <v>33</v>
      </c>
      <c r="E36" s="16"/>
      <c r="F36" s="20" t="s">
        <v>184</v>
      </c>
      <c r="G36" s="9"/>
      <c r="H36" s="9"/>
      <c r="I36" s="9"/>
      <c r="J36" s="6" t="s">
        <v>47</v>
      </c>
      <c r="K36" s="9" t="s">
        <v>168</v>
      </c>
      <c r="L36" s="9" t="s">
        <v>185</v>
      </c>
      <c r="M36" s="16" t="s">
        <v>39</v>
      </c>
      <c r="N36" s="10" t="s">
        <v>169</v>
      </c>
      <c r="O36" s="10" t="s">
        <v>169</v>
      </c>
      <c r="P36" s="10"/>
      <c r="Q36" s="15"/>
      <c r="R36" s="10"/>
      <c r="S36" s="10"/>
      <c r="T36" s="22"/>
      <c r="U36" s="22"/>
      <c r="V36" s="10"/>
      <c r="W36" s="10"/>
      <c r="X36" s="17"/>
      <c r="Y36" s="6" t="s">
        <v>41</v>
      </c>
      <c r="Z36" s="10" t="s">
        <v>186</v>
      </c>
      <c r="AA36" s="12" t="str">
        <f t="shared" si="1"/>
        <v>M1-NyO-4b-I-1</v>
      </c>
      <c r="AB36" s="15" t="s">
        <v>43</v>
      </c>
      <c r="AC36" s="15"/>
      <c r="AD36" s="16" t="s">
        <v>44</v>
      </c>
      <c r="AE36" s="16" t="s">
        <v>45</v>
      </c>
    </row>
    <row r="37" ht="75.0" customHeight="1">
      <c r="A37" s="6" t="s">
        <v>182</v>
      </c>
      <c r="B37" s="6" t="s">
        <v>183</v>
      </c>
      <c r="C37" s="7" t="s">
        <v>32</v>
      </c>
      <c r="D37" s="8" t="s">
        <v>33</v>
      </c>
      <c r="E37" s="16"/>
      <c r="F37" s="27" t="s">
        <v>187</v>
      </c>
      <c r="G37" s="24"/>
      <c r="H37" s="24"/>
      <c r="I37" s="9"/>
      <c r="J37" s="6" t="s">
        <v>188</v>
      </c>
      <c r="K37" s="9" t="s">
        <v>168</v>
      </c>
      <c r="L37" s="9" t="s">
        <v>65</v>
      </c>
      <c r="M37" s="16" t="s">
        <v>39</v>
      </c>
      <c r="N37" s="10" t="s">
        <v>169</v>
      </c>
      <c r="O37" s="10" t="s">
        <v>169</v>
      </c>
      <c r="P37" s="9"/>
      <c r="Q37" s="15"/>
      <c r="R37" s="10"/>
      <c r="S37" s="10"/>
      <c r="T37" s="22"/>
      <c r="U37" s="22"/>
      <c r="V37" s="10"/>
      <c r="W37" s="10"/>
      <c r="X37" s="17"/>
      <c r="Y37" s="6" t="s">
        <v>41</v>
      </c>
      <c r="Z37" s="14" t="s">
        <v>189</v>
      </c>
      <c r="AA37" s="12" t="str">
        <f t="shared" si="1"/>
        <v>M1-NyO-4b-I-2</v>
      </c>
      <c r="AB37" s="15" t="s">
        <v>43</v>
      </c>
      <c r="AC37" s="15"/>
      <c r="AD37" s="16" t="s">
        <v>44</v>
      </c>
      <c r="AE37" s="16" t="s">
        <v>45</v>
      </c>
    </row>
    <row r="38" ht="75.0" customHeight="1">
      <c r="A38" s="6" t="s">
        <v>182</v>
      </c>
      <c r="B38" s="6" t="s">
        <v>183</v>
      </c>
      <c r="C38" s="18" t="s">
        <v>49</v>
      </c>
      <c r="D38" s="8" t="s">
        <v>33</v>
      </c>
      <c r="E38" s="16"/>
      <c r="F38" s="20" t="s">
        <v>190</v>
      </c>
      <c r="G38" s="9" t="s">
        <v>50</v>
      </c>
      <c r="H38" s="9"/>
      <c r="I38" s="9"/>
      <c r="J38" s="6" t="s">
        <v>71</v>
      </c>
      <c r="K38" s="9" t="s">
        <v>191</v>
      </c>
      <c r="L38" s="9" t="s">
        <v>192</v>
      </c>
      <c r="M38" s="16" t="s">
        <v>39</v>
      </c>
      <c r="N38" s="10" t="s">
        <v>169</v>
      </c>
      <c r="O38" s="10" t="s">
        <v>169</v>
      </c>
      <c r="P38" s="28"/>
      <c r="Q38" s="15"/>
      <c r="R38" s="10"/>
      <c r="S38" s="10"/>
      <c r="T38" s="22"/>
      <c r="U38" s="22"/>
      <c r="V38" s="10"/>
      <c r="W38" s="10"/>
      <c r="X38" s="17"/>
      <c r="Y38" s="6" t="s">
        <v>41</v>
      </c>
      <c r="Z38" s="10" t="s">
        <v>193</v>
      </c>
      <c r="AA38" s="12" t="str">
        <f t="shared" si="1"/>
        <v>M1-NyO-4b-E-1</v>
      </c>
      <c r="AB38" s="15" t="s">
        <v>43</v>
      </c>
      <c r="AC38" s="15"/>
      <c r="AD38" s="16" t="s">
        <v>44</v>
      </c>
      <c r="AE38" s="16" t="s">
        <v>45</v>
      </c>
    </row>
    <row r="39" ht="75.0" customHeight="1">
      <c r="A39" s="6" t="s">
        <v>182</v>
      </c>
      <c r="B39" s="6" t="s">
        <v>183</v>
      </c>
      <c r="C39" s="18" t="s">
        <v>49</v>
      </c>
      <c r="D39" s="8" t="s">
        <v>33</v>
      </c>
      <c r="E39" s="6"/>
      <c r="F39" s="20" t="s">
        <v>194</v>
      </c>
      <c r="G39" s="9" t="s">
        <v>50</v>
      </c>
      <c r="H39" s="9"/>
      <c r="I39" s="9"/>
      <c r="J39" s="6" t="s">
        <v>71</v>
      </c>
      <c r="K39" s="9" t="s">
        <v>191</v>
      </c>
      <c r="L39" s="9" t="s">
        <v>195</v>
      </c>
      <c r="M39" s="16" t="s">
        <v>39</v>
      </c>
      <c r="N39" s="10" t="s">
        <v>169</v>
      </c>
      <c r="O39" s="10" t="s">
        <v>169</v>
      </c>
      <c r="P39" s="10"/>
      <c r="Q39" s="15"/>
      <c r="R39" s="10"/>
      <c r="S39" s="10"/>
      <c r="T39" s="22"/>
      <c r="U39" s="22"/>
      <c r="V39" s="10"/>
      <c r="W39" s="10"/>
      <c r="X39" s="17"/>
      <c r="Y39" s="6" t="s">
        <v>41</v>
      </c>
      <c r="Z39" s="10" t="s">
        <v>196</v>
      </c>
      <c r="AA39" s="12" t="str">
        <f t="shared" si="1"/>
        <v>M1-NyO-4b-E-2</v>
      </c>
      <c r="AB39" s="15" t="s">
        <v>43</v>
      </c>
      <c r="AC39" s="15"/>
      <c r="AD39" s="16" t="s">
        <v>44</v>
      </c>
      <c r="AE39" s="16" t="s">
        <v>45</v>
      </c>
    </row>
    <row r="40" ht="75.0" customHeight="1">
      <c r="A40" s="6" t="s">
        <v>182</v>
      </c>
      <c r="B40" s="6" t="s">
        <v>183</v>
      </c>
      <c r="C40" s="18" t="s">
        <v>49</v>
      </c>
      <c r="D40" s="8" t="s">
        <v>33</v>
      </c>
      <c r="E40" s="6"/>
      <c r="F40" s="20" t="s">
        <v>197</v>
      </c>
      <c r="G40" s="9" t="s">
        <v>50</v>
      </c>
      <c r="H40" s="9"/>
      <c r="I40" s="9"/>
      <c r="J40" s="6" t="s">
        <v>71</v>
      </c>
      <c r="K40" s="9" t="s">
        <v>191</v>
      </c>
      <c r="L40" s="9" t="s">
        <v>198</v>
      </c>
      <c r="M40" s="16" t="s">
        <v>39</v>
      </c>
      <c r="N40" s="10" t="s">
        <v>169</v>
      </c>
      <c r="O40" s="10" t="s">
        <v>169</v>
      </c>
      <c r="P40" s="10"/>
      <c r="Q40" s="15"/>
      <c r="R40" s="10"/>
      <c r="S40" s="10"/>
      <c r="T40" s="22"/>
      <c r="U40" s="22"/>
      <c r="V40" s="10"/>
      <c r="W40" s="10"/>
      <c r="X40" s="17"/>
      <c r="Y40" s="6" t="s">
        <v>41</v>
      </c>
      <c r="Z40" s="10" t="s">
        <v>199</v>
      </c>
      <c r="AA40" s="12" t="str">
        <f t="shared" si="1"/>
        <v>M1-NyO-4b-E-3</v>
      </c>
      <c r="AB40" s="15" t="s">
        <v>43</v>
      </c>
      <c r="AC40" s="15"/>
      <c r="AD40" s="16" t="s">
        <v>44</v>
      </c>
      <c r="AE40" s="16" t="s">
        <v>45</v>
      </c>
    </row>
    <row r="41" ht="75.0" customHeight="1">
      <c r="A41" s="6" t="s">
        <v>200</v>
      </c>
      <c r="B41" s="6" t="s">
        <v>201</v>
      </c>
      <c r="C41" s="7" t="s">
        <v>32</v>
      </c>
      <c r="D41" s="8" t="s">
        <v>33</v>
      </c>
      <c r="E41" s="6"/>
      <c r="F41" s="20" t="s">
        <v>202</v>
      </c>
      <c r="G41" s="9"/>
      <c r="H41" s="9"/>
      <c r="I41" s="6" t="s">
        <v>103</v>
      </c>
      <c r="J41" s="6" t="s">
        <v>84</v>
      </c>
      <c r="K41" s="20" t="s">
        <v>168</v>
      </c>
      <c r="L41" s="9"/>
      <c r="M41" s="6" t="s">
        <v>39</v>
      </c>
      <c r="N41" s="10" t="s">
        <v>203</v>
      </c>
      <c r="O41" s="10" t="s">
        <v>203</v>
      </c>
      <c r="P41" s="22"/>
      <c r="Q41" s="15"/>
      <c r="R41" s="22"/>
      <c r="S41" s="22"/>
      <c r="T41" s="22"/>
      <c r="U41" s="22"/>
      <c r="V41" s="22"/>
      <c r="W41" s="22"/>
      <c r="X41" s="15"/>
      <c r="Y41" s="6" t="s">
        <v>41</v>
      </c>
      <c r="Z41" s="10" t="s">
        <v>204</v>
      </c>
      <c r="AA41" s="12" t="str">
        <f t="shared" si="1"/>
        <v>M1-NyO-4c-I-1</v>
      </c>
      <c r="AB41" s="15" t="s">
        <v>43</v>
      </c>
      <c r="AC41" s="15"/>
      <c r="AD41" s="16" t="s">
        <v>44</v>
      </c>
      <c r="AE41" s="16" t="s">
        <v>45</v>
      </c>
    </row>
    <row r="42" ht="75.0" customHeight="1">
      <c r="A42" s="6" t="s">
        <v>200</v>
      </c>
      <c r="B42" s="6" t="s">
        <v>201</v>
      </c>
      <c r="C42" s="18" t="s">
        <v>49</v>
      </c>
      <c r="D42" s="8" t="s">
        <v>33</v>
      </c>
      <c r="E42" s="6"/>
      <c r="F42" s="20" t="s">
        <v>205</v>
      </c>
      <c r="G42" s="9" t="s">
        <v>97</v>
      </c>
      <c r="H42" s="9"/>
      <c r="I42" s="6" t="s">
        <v>103</v>
      </c>
      <c r="J42" s="6" t="s">
        <v>36</v>
      </c>
      <c r="K42" s="20" t="s">
        <v>206</v>
      </c>
      <c r="L42" s="9" t="s">
        <v>207</v>
      </c>
      <c r="M42" s="6" t="s">
        <v>39</v>
      </c>
      <c r="N42" s="10" t="s">
        <v>203</v>
      </c>
      <c r="O42" s="10" t="s">
        <v>203</v>
      </c>
      <c r="P42" s="22"/>
      <c r="Q42" s="15"/>
      <c r="R42" s="10"/>
      <c r="S42" s="10"/>
      <c r="T42" s="22"/>
      <c r="U42" s="22"/>
      <c r="V42" s="10"/>
      <c r="W42" s="10"/>
      <c r="X42" s="15"/>
      <c r="Y42" s="6" t="s">
        <v>41</v>
      </c>
      <c r="Z42" s="10" t="s">
        <v>208</v>
      </c>
      <c r="AA42" s="12" t="str">
        <f t="shared" si="1"/>
        <v>M1-NyO-4c-E-1</v>
      </c>
      <c r="AB42" s="15" t="s">
        <v>43</v>
      </c>
      <c r="AC42" s="15"/>
      <c r="AD42" s="16" t="s">
        <v>44</v>
      </c>
      <c r="AE42" s="16" t="s">
        <v>45</v>
      </c>
    </row>
    <row r="43" ht="75.0" customHeight="1">
      <c r="A43" s="6" t="s">
        <v>200</v>
      </c>
      <c r="B43" s="6" t="s">
        <v>201</v>
      </c>
      <c r="C43" s="18" t="s">
        <v>49</v>
      </c>
      <c r="D43" s="8" t="s">
        <v>33</v>
      </c>
      <c r="E43" s="6"/>
      <c r="F43" s="20" t="s">
        <v>209</v>
      </c>
      <c r="G43" s="9" t="s">
        <v>92</v>
      </c>
      <c r="H43" s="9"/>
      <c r="I43" s="6" t="s">
        <v>103</v>
      </c>
      <c r="J43" s="6" t="s">
        <v>36</v>
      </c>
      <c r="K43" s="20" t="s">
        <v>206</v>
      </c>
      <c r="L43" s="9" t="s">
        <v>207</v>
      </c>
      <c r="M43" s="6" t="s">
        <v>39</v>
      </c>
      <c r="N43" s="10" t="s">
        <v>203</v>
      </c>
      <c r="O43" s="10" t="s">
        <v>203</v>
      </c>
      <c r="P43" s="10"/>
      <c r="Q43" s="15"/>
      <c r="R43" s="10"/>
      <c r="S43" s="10"/>
      <c r="T43" s="22"/>
      <c r="U43" s="10"/>
      <c r="V43" s="10"/>
      <c r="W43" s="10"/>
      <c r="X43" s="15"/>
      <c r="Y43" s="6" t="s">
        <v>41</v>
      </c>
      <c r="Z43" s="10" t="s">
        <v>210</v>
      </c>
      <c r="AA43" s="12" t="str">
        <f t="shared" si="1"/>
        <v>M1-NyO-4c-E-2</v>
      </c>
      <c r="AB43" s="15" t="s">
        <v>43</v>
      </c>
      <c r="AC43" s="15"/>
      <c r="AD43" s="16" t="s">
        <v>44</v>
      </c>
      <c r="AE43" s="16" t="s">
        <v>45</v>
      </c>
    </row>
    <row r="44" ht="75.0" customHeight="1">
      <c r="A44" s="6" t="s">
        <v>211</v>
      </c>
      <c r="B44" s="6" t="s">
        <v>212</v>
      </c>
      <c r="C44" s="7" t="s">
        <v>32</v>
      </c>
      <c r="D44" s="8" t="s">
        <v>33</v>
      </c>
      <c r="E44" s="16"/>
      <c r="F44" s="17" t="s">
        <v>213</v>
      </c>
      <c r="G44" s="9"/>
      <c r="H44" s="9"/>
      <c r="I44" s="6" t="s">
        <v>214</v>
      </c>
      <c r="J44" s="6" t="s">
        <v>188</v>
      </c>
      <c r="K44" s="17" t="s">
        <v>215</v>
      </c>
      <c r="L44" s="17" t="s">
        <v>216</v>
      </c>
      <c r="M44" s="6" t="s">
        <v>39</v>
      </c>
      <c r="N44" s="10" t="s">
        <v>217</v>
      </c>
      <c r="O44" s="10" t="s">
        <v>217</v>
      </c>
      <c r="P44" s="9"/>
      <c r="Q44" s="23"/>
      <c r="R44" s="22"/>
      <c r="S44" s="22"/>
      <c r="T44" s="22"/>
      <c r="U44" s="22"/>
      <c r="V44" s="22"/>
      <c r="W44" s="22"/>
      <c r="X44" s="15"/>
      <c r="Y44" s="6" t="s">
        <v>41</v>
      </c>
      <c r="Z44" s="14" t="s">
        <v>218</v>
      </c>
      <c r="AA44" s="12" t="str">
        <f t="shared" si="1"/>
        <v>M1-NyO-28a-I-1</v>
      </c>
      <c r="AB44" s="15" t="s">
        <v>43</v>
      </c>
      <c r="AC44" s="16" t="s">
        <v>219</v>
      </c>
      <c r="AD44" s="16" t="s">
        <v>44</v>
      </c>
      <c r="AE44" s="16" t="s">
        <v>45</v>
      </c>
    </row>
    <row r="45" ht="75.0" customHeight="1">
      <c r="A45" s="6" t="s">
        <v>211</v>
      </c>
      <c r="B45" s="6" t="s">
        <v>212</v>
      </c>
      <c r="C45" s="7" t="s">
        <v>32</v>
      </c>
      <c r="D45" s="8" t="s">
        <v>33</v>
      </c>
      <c r="E45" s="6"/>
      <c r="F45" s="17" t="s">
        <v>220</v>
      </c>
      <c r="G45" s="20" t="s">
        <v>221</v>
      </c>
      <c r="H45" s="9"/>
      <c r="I45" s="6" t="s">
        <v>214</v>
      </c>
      <c r="J45" s="16" t="s">
        <v>36</v>
      </c>
      <c r="K45" s="17" t="s">
        <v>222</v>
      </c>
      <c r="L45" s="17" t="s">
        <v>223</v>
      </c>
      <c r="M45" s="6" t="s">
        <v>39</v>
      </c>
      <c r="N45" s="10" t="s">
        <v>217</v>
      </c>
      <c r="O45" s="10" t="s">
        <v>217</v>
      </c>
      <c r="P45" s="9"/>
      <c r="Q45" s="23"/>
      <c r="R45" s="22"/>
      <c r="S45" s="22"/>
      <c r="T45" s="22"/>
      <c r="U45" s="22"/>
      <c r="V45" s="22"/>
      <c r="W45" s="22"/>
      <c r="X45" s="15"/>
      <c r="Y45" s="6" t="s">
        <v>41</v>
      </c>
      <c r="Z45" s="14" t="s">
        <v>224</v>
      </c>
      <c r="AA45" s="12" t="str">
        <f t="shared" si="1"/>
        <v>M1-NyO-28a-I-2</v>
      </c>
      <c r="AB45" s="15" t="s">
        <v>43</v>
      </c>
      <c r="AC45" s="16" t="s">
        <v>219</v>
      </c>
      <c r="AD45" s="16" t="s">
        <v>44</v>
      </c>
      <c r="AE45" s="16" t="s">
        <v>45</v>
      </c>
    </row>
    <row r="46" ht="75.0" customHeight="1">
      <c r="A46" s="6" t="s">
        <v>211</v>
      </c>
      <c r="B46" s="6" t="s">
        <v>212</v>
      </c>
      <c r="C46" s="18" t="s">
        <v>49</v>
      </c>
      <c r="D46" s="8" t="s">
        <v>33</v>
      </c>
      <c r="E46" s="6"/>
      <c r="F46" s="17" t="s">
        <v>225</v>
      </c>
      <c r="G46" s="17" t="s">
        <v>226</v>
      </c>
      <c r="H46" s="9"/>
      <c r="I46" s="6" t="s">
        <v>214</v>
      </c>
      <c r="J46" s="6" t="s">
        <v>71</v>
      </c>
      <c r="K46" s="17" t="s">
        <v>227</v>
      </c>
      <c r="L46" s="17" t="s">
        <v>228</v>
      </c>
      <c r="M46" s="6" t="s">
        <v>39</v>
      </c>
      <c r="N46" s="10" t="s">
        <v>217</v>
      </c>
      <c r="O46" s="10" t="s">
        <v>217</v>
      </c>
      <c r="P46" s="9"/>
      <c r="Q46" s="23"/>
      <c r="R46" s="22"/>
      <c r="S46" s="22"/>
      <c r="T46" s="22"/>
      <c r="U46" s="22"/>
      <c r="V46" s="22"/>
      <c r="W46" s="22"/>
      <c r="X46" s="15"/>
      <c r="Y46" s="6" t="s">
        <v>41</v>
      </c>
      <c r="Z46" s="14" t="s">
        <v>229</v>
      </c>
      <c r="AA46" s="12" t="str">
        <f t="shared" si="1"/>
        <v>M1-NyO-28a-E-1</v>
      </c>
      <c r="AB46" s="15" t="s">
        <v>43</v>
      </c>
      <c r="AC46" s="16" t="s">
        <v>219</v>
      </c>
      <c r="AD46" s="16" t="s">
        <v>44</v>
      </c>
      <c r="AE46" s="16" t="s">
        <v>45</v>
      </c>
    </row>
    <row r="47" ht="75.0" customHeight="1">
      <c r="A47" s="6" t="s">
        <v>211</v>
      </c>
      <c r="B47" s="6" t="s">
        <v>212</v>
      </c>
      <c r="C47" s="18" t="s">
        <v>49</v>
      </c>
      <c r="D47" s="8" t="s">
        <v>33</v>
      </c>
      <c r="E47" s="6"/>
      <c r="F47" s="17" t="s">
        <v>230</v>
      </c>
      <c r="G47" s="17" t="s">
        <v>231</v>
      </c>
      <c r="H47" s="9"/>
      <c r="I47" s="6" t="s">
        <v>214</v>
      </c>
      <c r="J47" s="6" t="s">
        <v>71</v>
      </c>
      <c r="K47" s="17" t="s">
        <v>227</v>
      </c>
      <c r="L47" s="17" t="s">
        <v>232</v>
      </c>
      <c r="M47" s="6" t="s">
        <v>39</v>
      </c>
      <c r="N47" s="10" t="s">
        <v>217</v>
      </c>
      <c r="O47" s="10" t="s">
        <v>217</v>
      </c>
      <c r="P47" s="9"/>
      <c r="Q47" s="23"/>
      <c r="R47" s="22"/>
      <c r="S47" s="22"/>
      <c r="T47" s="22"/>
      <c r="U47" s="22"/>
      <c r="V47" s="22"/>
      <c r="W47" s="22"/>
      <c r="X47" s="15"/>
      <c r="Y47" s="6" t="s">
        <v>41</v>
      </c>
      <c r="Z47" s="14" t="s">
        <v>233</v>
      </c>
      <c r="AA47" s="12" t="str">
        <f t="shared" si="1"/>
        <v>M1-NyO-28a-E-2</v>
      </c>
      <c r="AB47" s="15" t="s">
        <v>43</v>
      </c>
      <c r="AC47" s="16" t="s">
        <v>219</v>
      </c>
      <c r="AD47" s="16" t="s">
        <v>44</v>
      </c>
      <c r="AE47" s="16" t="s">
        <v>45</v>
      </c>
    </row>
    <row r="48" ht="75.0" customHeight="1">
      <c r="A48" s="6" t="s">
        <v>234</v>
      </c>
      <c r="B48" s="6" t="s">
        <v>235</v>
      </c>
      <c r="C48" s="7" t="s">
        <v>32</v>
      </c>
      <c r="D48" s="8" t="s">
        <v>33</v>
      </c>
      <c r="E48" s="6"/>
      <c r="F48" s="17" t="s">
        <v>236</v>
      </c>
      <c r="G48" s="9"/>
      <c r="H48" s="9"/>
      <c r="I48" s="6" t="s">
        <v>214</v>
      </c>
      <c r="J48" s="6" t="s">
        <v>47</v>
      </c>
      <c r="K48" s="20" t="s">
        <v>237</v>
      </c>
      <c r="L48" s="21" t="s">
        <v>238</v>
      </c>
      <c r="M48" s="6" t="s">
        <v>39</v>
      </c>
      <c r="N48" s="10" t="s">
        <v>239</v>
      </c>
      <c r="O48" s="10" t="s">
        <v>239</v>
      </c>
      <c r="P48" s="29"/>
      <c r="Q48" s="15"/>
      <c r="R48" s="22"/>
      <c r="S48" s="22"/>
      <c r="T48" s="22"/>
      <c r="U48" s="22"/>
      <c r="V48" s="22"/>
      <c r="W48" s="22"/>
      <c r="X48" s="15"/>
      <c r="Y48" s="6" t="s">
        <v>41</v>
      </c>
      <c r="Z48" s="10" t="s">
        <v>240</v>
      </c>
      <c r="AA48" s="12" t="str">
        <f t="shared" si="1"/>
        <v>M1-NyO-5a-I-1</v>
      </c>
      <c r="AB48" s="15" t="s">
        <v>43</v>
      </c>
      <c r="AC48" s="15"/>
      <c r="AD48" s="16" t="s">
        <v>44</v>
      </c>
      <c r="AE48" s="16" t="s">
        <v>45</v>
      </c>
    </row>
    <row r="49" ht="75.0" customHeight="1">
      <c r="A49" s="6" t="s">
        <v>234</v>
      </c>
      <c r="B49" s="6" t="s">
        <v>235</v>
      </c>
      <c r="C49" s="7" t="s">
        <v>32</v>
      </c>
      <c r="D49" s="8" t="s">
        <v>33</v>
      </c>
      <c r="E49" s="6"/>
      <c r="F49" s="17" t="s">
        <v>241</v>
      </c>
      <c r="G49" s="9"/>
      <c r="H49" s="9"/>
      <c r="I49" s="6" t="s">
        <v>214</v>
      </c>
      <c r="J49" s="15" t="s">
        <v>47</v>
      </c>
      <c r="K49" s="20" t="s">
        <v>237</v>
      </c>
      <c r="L49" s="20" t="s">
        <v>242</v>
      </c>
      <c r="M49" s="6" t="s">
        <v>39</v>
      </c>
      <c r="N49" s="10" t="s">
        <v>239</v>
      </c>
      <c r="O49" s="10" t="s">
        <v>239</v>
      </c>
      <c r="P49" s="9"/>
      <c r="Q49" s="15"/>
      <c r="R49" s="22"/>
      <c r="S49" s="22"/>
      <c r="T49" s="22"/>
      <c r="U49" s="22"/>
      <c r="V49" s="22"/>
      <c r="W49" s="22"/>
      <c r="X49" s="15"/>
      <c r="Y49" s="6" t="s">
        <v>41</v>
      </c>
      <c r="Z49" s="10" t="s">
        <v>243</v>
      </c>
      <c r="AA49" s="12" t="str">
        <f t="shared" si="1"/>
        <v>M1-NyO-5a-I-2</v>
      </c>
      <c r="AB49" s="15" t="s">
        <v>43</v>
      </c>
      <c r="AC49" s="15"/>
      <c r="AD49" s="16" t="s">
        <v>44</v>
      </c>
      <c r="AE49" s="16" t="s">
        <v>45</v>
      </c>
    </row>
    <row r="50" ht="75.0" customHeight="1">
      <c r="A50" s="6" t="s">
        <v>234</v>
      </c>
      <c r="B50" s="6" t="s">
        <v>244</v>
      </c>
      <c r="C50" s="7" t="s">
        <v>32</v>
      </c>
      <c r="D50" s="8" t="s">
        <v>33</v>
      </c>
      <c r="E50" s="6"/>
      <c r="F50" s="9" t="s">
        <v>245</v>
      </c>
      <c r="G50" s="9"/>
      <c r="H50" s="9"/>
      <c r="I50" s="6"/>
      <c r="J50" s="15" t="s">
        <v>47</v>
      </c>
      <c r="K50" s="20" t="s">
        <v>237</v>
      </c>
      <c r="L50" s="20" t="s">
        <v>246</v>
      </c>
      <c r="M50" s="16" t="s">
        <v>39</v>
      </c>
      <c r="N50" s="10" t="s">
        <v>239</v>
      </c>
      <c r="O50" s="10" t="s">
        <v>239</v>
      </c>
      <c r="P50" s="9"/>
      <c r="Q50" s="15"/>
      <c r="R50" s="22"/>
      <c r="S50" s="22"/>
      <c r="T50" s="22"/>
      <c r="U50" s="22"/>
      <c r="V50" s="22"/>
      <c r="W50" s="22"/>
      <c r="X50" s="15"/>
      <c r="Y50" s="6" t="s">
        <v>41</v>
      </c>
      <c r="Z50" s="10" t="s">
        <v>247</v>
      </c>
      <c r="AA50" s="12" t="str">
        <f t="shared" si="1"/>
        <v>M1-NyO-5a-I-3</v>
      </c>
      <c r="AB50" s="15" t="s">
        <v>43</v>
      </c>
      <c r="AC50" s="15"/>
      <c r="AD50" s="16" t="s">
        <v>44</v>
      </c>
      <c r="AE50" s="16" t="s">
        <v>45</v>
      </c>
    </row>
    <row r="51" ht="75.0" customHeight="1">
      <c r="A51" s="6" t="s">
        <v>234</v>
      </c>
      <c r="B51" s="6" t="s">
        <v>235</v>
      </c>
      <c r="C51" s="18" t="s">
        <v>49</v>
      </c>
      <c r="D51" s="8" t="s">
        <v>33</v>
      </c>
      <c r="E51" s="6"/>
      <c r="F51" s="9" t="s">
        <v>248</v>
      </c>
      <c r="G51" s="9" t="s">
        <v>50</v>
      </c>
      <c r="H51" s="9"/>
      <c r="I51" s="6" t="s">
        <v>214</v>
      </c>
      <c r="J51" s="15" t="s">
        <v>36</v>
      </c>
      <c r="K51" s="20" t="s">
        <v>173</v>
      </c>
      <c r="L51" s="9" t="s">
        <v>249</v>
      </c>
      <c r="M51" s="6" t="s">
        <v>39</v>
      </c>
      <c r="N51" s="10" t="s">
        <v>239</v>
      </c>
      <c r="O51" s="10" t="s">
        <v>239</v>
      </c>
      <c r="P51" s="9"/>
      <c r="Q51" s="15"/>
      <c r="R51" s="10"/>
      <c r="S51" s="10"/>
      <c r="T51" s="22"/>
      <c r="U51" s="22"/>
      <c r="V51" s="10"/>
      <c r="W51" s="10"/>
      <c r="X51" s="15"/>
      <c r="Y51" s="6" t="s">
        <v>41</v>
      </c>
      <c r="Z51" s="14" t="s">
        <v>250</v>
      </c>
      <c r="AA51" s="12" t="str">
        <f t="shared" si="1"/>
        <v>M1-NyO-5a-E-1</v>
      </c>
      <c r="AB51" s="15" t="s">
        <v>43</v>
      </c>
      <c r="AC51" s="15"/>
      <c r="AD51" s="16" t="s">
        <v>44</v>
      </c>
      <c r="AE51" s="16" t="s">
        <v>45</v>
      </c>
    </row>
    <row r="52" ht="75.0" customHeight="1">
      <c r="A52" s="6" t="s">
        <v>234</v>
      </c>
      <c r="B52" s="6" t="s">
        <v>235</v>
      </c>
      <c r="C52" s="18" t="s">
        <v>49</v>
      </c>
      <c r="D52" s="8" t="s">
        <v>33</v>
      </c>
      <c r="E52" s="6"/>
      <c r="F52" s="9" t="s">
        <v>251</v>
      </c>
      <c r="G52" s="9" t="s">
        <v>50</v>
      </c>
      <c r="H52" s="9"/>
      <c r="I52" s="6" t="s">
        <v>214</v>
      </c>
      <c r="J52" s="15" t="s">
        <v>36</v>
      </c>
      <c r="K52" s="20" t="s">
        <v>173</v>
      </c>
      <c r="L52" s="9" t="s">
        <v>252</v>
      </c>
      <c r="M52" s="6" t="s">
        <v>39</v>
      </c>
      <c r="N52" s="10" t="s">
        <v>239</v>
      </c>
      <c r="O52" s="10" t="s">
        <v>239</v>
      </c>
      <c r="P52" s="14"/>
      <c r="Q52" s="15"/>
      <c r="R52" s="10"/>
      <c r="S52" s="10"/>
      <c r="T52" s="10"/>
      <c r="U52" s="22"/>
      <c r="V52" s="10"/>
      <c r="W52" s="10"/>
      <c r="X52" s="15"/>
      <c r="Y52" s="6" t="s">
        <v>41</v>
      </c>
      <c r="Z52" s="14" t="s">
        <v>253</v>
      </c>
      <c r="AA52" s="12" t="str">
        <f t="shared" si="1"/>
        <v>M1-NyO-5a-E-2</v>
      </c>
      <c r="AB52" s="15" t="s">
        <v>43</v>
      </c>
      <c r="AC52" s="15"/>
      <c r="AD52" s="16" t="s">
        <v>44</v>
      </c>
      <c r="AE52" s="16" t="s">
        <v>45</v>
      </c>
    </row>
    <row r="53" ht="75.0" customHeight="1">
      <c r="A53" s="6" t="s">
        <v>234</v>
      </c>
      <c r="B53" s="6" t="s">
        <v>235</v>
      </c>
      <c r="C53" s="18" t="s">
        <v>49</v>
      </c>
      <c r="D53" s="8" t="s">
        <v>33</v>
      </c>
      <c r="E53" s="6"/>
      <c r="F53" s="9" t="s">
        <v>254</v>
      </c>
      <c r="G53" s="9" t="s">
        <v>50</v>
      </c>
      <c r="H53" s="9"/>
      <c r="I53" s="6" t="s">
        <v>214</v>
      </c>
      <c r="J53" s="15" t="s">
        <v>36</v>
      </c>
      <c r="K53" s="20" t="s">
        <v>173</v>
      </c>
      <c r="L53" s="9" t="s">
        <v>255</v>
      </c>
      <c r="M53" s="6" t="s">
        <v>39</v>
      </c>
      <c r="N53" s="10" t="s">
        <v>239</v>
      </c>
      <c r="O53" s="10" t="s">
        <v>239</v>
      </c>
      <c r="P53" s="14"/>
      <c r="Q53" s="15"/>
      <c r="R53" s="10"/>
      <c r="S53" s="10"/>
      <c r="T53" s="22"/>
      <c r="U53" s="22"/>
      <c r="V53" s="10"/>
      <c r="W53" s="10"/>
      <c r="X53" s="15"/>
      <c r="Y53" s="6" t="s">
        <v>41</v>
      </c>
      <c r="Z53" s="14" t="s">
        <v>256</v>
      </c>
      <c r="AA53" s="12" t="str">
        <f t="shared" si="1"/>
        <v>M1-NyO-5a-E-3</v>
      </c>
      <c r="AB53" s="15" t="s">
        <v>43</v>
      </c>
      <c r="AC53" s="15"/>
      <c r="AD53" s="16" t="s">
        <v>44</v>
      </c>
      <c r="AE53" s="16" t="s">
        <v>45</v>
      </c>
    </row>
    <row r="54" ht="75.0" customHeight="1">
      <c r="A54" s="6" t="s">
        <v>257</v>
      </c>
      <c r="B54" s="6" t="s">
        <v>258</v>
      </c>
      <c r="C54" s="7" t="s">
        <v>32</v>
      </c>
      <c r="D54" s="8" t="s">
        <v>33</v>
      </c>
      <c r="E54" s="6"/>
      <c r="F54" s="20" t="s">
        <v>259</v>
      </c>
      <c r="G54" s="9"/>
      <c r="H54" s="9"/>
      <c r="I54" s="9"/>
      <c r="J54" s="6" t="s">
        <v>64</v>
      </c>
      <c r="K54" s="9" t="s">
        <v>260</v>
      </c>
      <c r="L54" s="9" t="s">
        <v>261</v>
      </c>
      <c r="M54" s="9" t="s">
        <v>39</v>
      </c>
      <c r="N54" s="10" t="s">
        <v>239</v>
      </c>
      <c r="O54" s="10" t="s">
        <v>239</v>
      </c>
      <c r="P54" s="10"/>
      <c r="Q54" s="15"/>
      <c r="R54" s="22"/>
      <c r="S54" s="22"/>
      <c r="T54" s="22"/>
      <c r="U54" s="22"/>
      <c r="V54" s="22"/>
      <c r="W54" s="22"/>
      <c r="X54" s="15"/>
      <c r="Y54" s="6" t="s">
        <v>41</v>
      </c>
      <c r="Z54" s="10" t="s">
        <v>262</v>
      </c>
      <c r="AA54" s="12" t="str">
        <f t="shared" si="1"/>
        <v>M1-NyO-5b-I-1</v>
      </c>
      <c r="AB54" s="15" t="s">
        <v>43</v>
      </c>
      <c r="AC54" s="15"/>
      <c r="AD54" s="16" t="s">
        <v>44</v>
      </c>
      <c r="AE54" s="16" t="s">
        <v>45</v>
      </c>
    </row>
    <row r="55" ht="75.0" customHeight="1">
      <c r="A55" s="6" t="s">
        <v>257</v>
      </c>
      <c r="B55" s="6" t="s">
        <v>258</v>
      </c>
      <c r="C55" s="7" t="s">
        <v>32</v>
      </c>
      <c r="D55" s="8" t="s">
        <v>33</v>
      </c>
      <c r="E55" s="6"/>
      <c r="F55" s="20" t="s">
        <v>263</v>
      </c>
      <c r="G55" s="9"/>
      <c r="H55" s="9"/>
      <c r="I55" s="9"/>
      <c r="J55" s="6" t="s">
        <v>47</v>
      </c>
      <c r="K55" s="9" t="s">
        <v>260</v>
      </c>
      <c r="L55" s="9" t="s">
        <v>264</v>
      </c>
      <c r="M55" s="9" t="s">
        <v>39</v>
      </c>
      <c r="N55" s="10" t="s">
        <v>239</v>
      </c>
      <c r="O55" s="10" t="s">
        <v>239</v>
      </c>
      <c r="P55" s="10"/>
      <c r="Q55" s="15"/>
      <c r="R55" s="22"/>
      <c r="S55" s="22"/>
      <c r="T55" s="22"/>
      <c r="U55" s="22"/>
      <c r="V55" s="22"/>
      <c r="W55" s="22"/>
      <c r="X55" s="15"/>
      <c r="Y55" s="6" t="s">
        <v>41</v>
      </c>
      <c r="Z55" s="10" t="s">
        <v>265</v>
      </c>
      <c r="AA55" s="12" t="str">
        <f t="shared" si="1"/>
        <v>M1-NyO-5b-I-2</v>
      </c>
      <c r="AB55" s="15" t="s">
        <v>43</v>
      </c>
      <c r="AC55" s="15"/>
      <c r="AD55" s="16" t="s">
        <v>44</v>
      </c>
      <c r="AE55" s="16" t="s">
        <v>45</v>
      </c>
    </row>
    <row r="56" ht="75.0" customHeight="1">
      <c r="A56" s="6" t="s">
        <v>257</v>
      </c>
      <c r="B56" s="6" t="s">
        <v>258</v>
      </c>
      <c r="C56" s="18" t="s">
        <v>49</v>
      </c>
      <c r="D56" s="8" t="s">
        <v>33</v>
      </c>
      <c r="E56" s="6"/>
      <c r="F56" s="9" t="s">
        <v>131</v>
      </c>
      <c r="G56" s="9" t="s">
        <v>50</v>
      </c>
      <c r="H56" s="9"/>
      <c r="I56" s="9" t="s">
        <v>266</v>
      </c>
      <c r="J56" s="6" t="s">
        <v>71</v>
      </c>
      <c r="K56" s="20" t="s">
        <v>267</v>
      </c>
      <c r="L56" s="9" t="s">
        <v>268</v>
      </c>
      <c r="M56" s="9" t="s">
        <v>39</v>
      </c>
      <c r="N56" s="10" t="s">
        <v>239</v>
      </c>
      <c r="O56" s="10" t="s">
        <v>239</v>
      </c>
      <c r="P56" s="14"/>
      <c r="Q56" s="15"/>
      <c r="R56" s="22"/>
      <c r="S56" s="22"/>
      <c r="T56" s="22"/>
      <c r="U56" s="22"/>
      <c r="V56" s="14"/>
      <c r="W56" s="14"/>
      <c r="X56" s="15"/>
      <c r="Y56" s="6" t="s">
        <v>41</v>
      </c>
      <c r="Z56" s="14" t="s">
        <v>269</v>
      </c>
      <c r="AA56" s="12" t="str">
        <f t="shared" si="1"/>
        <v>M1-NyO-5b-E-1</v>
      </c>
      <c r="AB56" s="15" t="s">
        <v>43</v>
      </c>
      <c r="AC56" s="15"/>
      <c r="AD56" s="16" t="s">
        <v>44</v>
      </c>
      <c r="AE56" s="16" t="s">
        <v>45</v>
      </c>
    </row>
    <row r="57" ht="75.0" customHeight="1">
      <c r="A57" s="6" t="s">
        <v>270</v>
      </c>
      <c r="B57" s="6" t="s">
        <v>271</v>
      </c>
      <c r="C57" s="7" t="s">
        <v>32</v>
      </c>
      <c r="D57" s="8" t="s">
        <v>33</v>
      </c>
      <c r="E57" s="6"/>
      <c r="F57" s="9" t="s">
        <v>272</v>
      </c>
      <c r="G57" s="9" t="s">
        <v>273</v>
      </c>
      <c r="H57" s="9"/>
      <c r="I57" s="6" t="s">
        <v>103</v>
      </c>
      <c r="J57" s="6" t="s">
        <v>110</v>
      </c>
      <c r="K57" s="20" t="s">
        <v>274</v>
      </c>
      <c r="L57" s="9" t="s">
        <v>275</v>
      </c>
      <c r="M57" s="6" t="s">
        <v>39</v>
      </c>
      <c r="N57" s="14" t="s">
        <v>276</v>
      </c>
      <c r="O57" s="14" t="s">
        <v>276</v>
      </c>
      <c r="P57" s="9"/>
      <c r="Q57" s="23"/>
      <c r="R57" s="23"/>
      <c r="S57" s="23"/>
      <c r="T57" s="23"/>
      <c r="U57" s="23"/>
      <c r="V57" s="23"/>
      <c r="W57" s="22"/>
      <c r="X57" s="15"/>
      <c r="Y57" s="6" t="s">
        <v>41</v>
      </c>
      <c r="Z57" s="10" t="s">
        <v>277</v>
      </c>
      <c r="AA57" s="12" t="str">
        <f t="shared" si="1"/>
        <v>M1-NyO-5c-I-1</v>
      </c>
      <c r="AB57" s="15" t="s">
        <v>43</v>
      </c>
      <c r="AC57" s="16" t="s">
        <v>219</v>
      </c>
      <c r="AD57" s="16" t="s">
        <v>44</v>
      </c>
      <c r="AE57" s="16" t="s">
        <v>45</v>
      </c>
    </row>
    <row r="58" ht="75.0" customHeight="1">
      <c r="A58" s="6" t="s">
        <v>270</v>
      </c>
      <c r="B58" s="6" t="s">
        <v>271</v>
      </c>
      <c r="C58" s="7" t="s">
        <v>32</v>
      </c>
      <c r="D58" s="8" t="s">
        <v>33</v>
      </c>
      <c r="E58" s="6"/>
      <c r="F58" s="9" t="s">
        <v>272</v>
      </c>
      <c r="G58" s="9" t="s">
        <v>273</v>
      </c>
      <c r="H58" s="9"/>
      <c r="I58" s="6" t="s">
        <v>103</v>
      </c>
      <c r="J58" s="6" t="s">
        <v>110</v>
      </c>
      <c r="K58" s="9" t="s">
        <v>278</v>
      </c>
      <c r="L58" s="9" t="s">
        <v>279</v>
      </c>
      <c r="M58" s="6" t="s">
        <v>39</v>
      </c>
      <c r="N58" s="14" t="s">
        <v>276</v>
      </c>
      <c r="O58" s="14" t="s">
        <v>276</v>
      </c>
      <c r="P58" s="9"/>
      <c r="Q58" s="23"/>
      <c r="R58" s="23"/>
      <c r="S58" s="23"/>
      <c r="T58" s="23"/>
      <c r="U58" s="23"/>
      <c r="V58" s="23"/>
      <c r="W58" s="22"/>
      <c r="X58" s="15"/>
      <c r="Y58" s="6" t="s">
        <v>41</v>
      </c>
      <c r="Z58" s="10" t="s">
        <v>280</v>
      </c>
      <c r="AA58" s="12" t="str">
        <f t="shared" si="1"/>
        <v>M1-NyO-5c-I-2</v>
      </c>
      <c r="AB58" s="15" t="s">
        <v>43</v>
      </c>
      <c r="AC58" s="16" t="s">
        <v>219</v>
      </c>
      <c r="AD58" s="16" t="s">
        <v>44</v>
      </c>
      <c r="AE58" s="16" t="s">
        <v>45</v>
      </c>
    </row>
    <row r="59" ht="75.0" customHeight="1">
      <c r="A59" s="6" t="s">
        <v>270</v>
      </c>
      <c r="B59" s="6" t="s">
        <v>271</v>
      </c>
      <c r="C59" s="18" t="s">
        <v>49</v>
      </c>
      <c r="D59" s="8" t="s">
        <v>33</v>
      </c>
      <c r="E59" s="6"/>
      <c r="F59" s="9" t="s">
        <v>281</v>
      </c>
      <c r="G59" s="9"/>
      <c r="H59" s="9"/>
      <c r="I59" s="6" t="s">
        <v>103</v>
      </c>
      <c r="J59" s="6" t="s">
        <v>47</v>
      </c>
      <c r="K59" s="20" t="s">
        <v>282</v>
      </c>
      <c r="L59" s="9" t="s">
        <v>283</v>
      </c>
      <c r="M59" s="6" t="s">
        <v>39</v>
      </c>
      <c r="N59" s="14" t="s">
        <v>276</v>
      </c>
      <c r="O59" s="14" t="s">
        <v>276</v>
      </c>
      <c r="P59" s="14"/>
      <c r="Q59" s="15"/>
      <c r="R59" s="22"/>
      <c r="S59" s="22"/>
      <c r="T59" s="22"/>
      <c r="U59" s="22"/>
      <c r="V59" s="22"/>
      <c r="W59" s="22"/>
      <c r="X59" s="15"/>
      <c r="Y59" s="6" t="s">
        <v>41</v>
      </c>
      <c r="Z59" s="10" t="s">
        <v>284</v>
      </c>
      <c r="AA59" s="12" t="str">
        <f t="shared" si="1"/>
        <v>M1-NyO-5c-E-1</v>
      </c>
      <c r="AB59" s="15" t="s">
        <v>43</v>
      </c>
      <c r="AC59" s="16" t="s">
        <v>219</v>
      </c>
      <c r="AD59" s="16" t="s">
        <v>44</v>
      </c>
      <c r="AE59" s="16" t="s">
        <v>45</v>
      </c>
    </row>
    <row r="60" ht="75.0" customHeight="1">
      <c r="A60" s="6" t="s">
        <v>270</v>
      </c>
      <c r="B60" s="6" t="s">
        <v>271</v>
      </c>
      <c r="C60" s="18" t="s">
        <v>49</v>
      </c>
      <c r="D60" s="8" t="s">
        <v>33</v>
      </c>
      <c r="E60" s="6"/>
      <c r="F60" s="9" t="s">
        <v>285</v>
      </c>
      <c r="G60" s="9"/>
      <c r="H60" s="9"/>
      <c r="I60" s="6" t="s">
        <v>103</v>
      </c>
      <c r="J60" s="6" t="s">
        <v>47</v>
      </c>
      <c r="K60" s="20" t="s">
        <v>286</v>
      </c>
      <c r="L60" s="9" t="s">
        <v>287</v>
      </c>
      <c r="M60" s="6" t="s">
        <v>39</v>
      </c>
      <c r="N60" s="14" t="s">
        <v>276</v>
      </c>
      <c r="O60" s="14" t="s">
        <v>276</v>
      </c>
      <c r="P60" s="10"/>
      <c r="Q60" s="15"/>
      <c r="R60" s="22"/>
      <c r="S60" s="22"/>
      <c r="T60" s="22"/>
      <c r="U60" s="22"/>
      <c r="V60" s="22"/>
      <c r="W60" s="22"/>
      <c r="X60" s="15"/>
      <c r="Y60" s="6" t="s">
        <v>41</v>
      </c>
      <c r="Z60" s="10" t="s">
        <v>288</v>
      </c>
      <c r="AA60" s="12" t="str">
        <f t="shared" si="1"/>
        <v>M1-NyO-5c-E-2</v>
      </c>
      <c r="AB60" s="15" t="s">
        <v>43</v>
      </c>
      <c r="AC60" s="16" t="s">
        <v>219</v>
      </c>
      <c r="AD60" s="16" t="s">
        <v>44</v>
      </c>
      <c r="AE60" s="16" t="s">
        <v>45</v>
      </c>
    </row>
    <row r="61" ht="75.0" customHeight="1">
      <c r="A61" s="6" t="s">
        <v>289</v>
      </c>
      <c r="B61" s="6" t="s">
        <v>290</v>
      </c>
      <c r="C61" s="7" t="s">
        <v>32</v>
      </c>
      <c r="D61" s="8" t="s">
        <v>33</v>
      </c>
      <c r="E61" s="6"/>
      <c r="F61" s="17" t="s">
        <v>291</v>
      </c>
      <c r="G61" s="9"/>
      <c r="H61" s="9"/>
      <c r="I61" s="6" t="s">
        <v>214</v>
      </c>
      <c r="J61" s="15" t="s">
        <v>47</v>
      </c>
      <c r="K61" s="9" t="s">
        <v>292</v>
      </c>
      <c r="L61" s="17" t="s">
        <v>293</v>
      </c>
      <c r="M61" s="6" t="s">
        <v>39</v>
      </c>
      <c r="N61" s="10" t="s">
        <v>217</v>
      </c>
      <c r="O61" s="10" t="s">
        <v>217</v>
      </c>
      <c r="P61" s="9"/>
      <c r="Q61" s="15"/>
      <c r="R61" s="22"/>
      <c r="S61" s="22"/>
      <c r="T61" s="22"/>
      <c r="U61" s="22"/>
      <c r="V61" s="22"/>
      <c r="W61" s="22"/>
      <c r="X61" s="15"/>
      <c r="Y61" s="6" t="s">
        <v>41</v>
      </c>
      <c r="Z61" s="10" t="s">
        <v>294</v>
      </c>
      <c r="AA61" s="12" t="str">
        <f t="shared" si="1"/>
        <v>M1-NyO-29a-I-1</v>
      </c>
      <c r="AB61" s="15" t="s">
        <v>43</v>
      </c>
      <c r="AC61" s="16" t="s">
        <v>219</v>
      </c>
      <c r="AD61" s="16" t="s">
        <v>44</v>
      </c>
      <c r="AE61" s="16" t="s">
        <v>45</v>
      </c>
    </row>
    <row r="62" ht="75.0" customHeight="1">
      <c r="A62" s="6" t="s">
        <v>289</v>
      </c>
      <c r="B62" s="6" t="s">
        <v>290</v>
      </c>
      <c r="C62" s="7" t="s">
        <v>32</v>
      </c>
      <c r="D62" s="8" t="s">
        <v>33</v>
      </c>
      <c r="E62" s="16"/>
      <c r="F62" s="9" t="s">
        <v>295</v>
      </c>
      <c r="G62" s="17" t="s">
        <v>296</v>
      </c>
      <c r="H62" s="9"/>
      <c r="I62" s="6" t="s">
        <v>214</v>
      </c>
      <c r="J62" s="6" t="s">
        <v>110</v>
      </c>
      <c r="K62" s="17" t="s">
        <v>297</v>
      </c>
      <c r="L62" s="17" t="s">
        <v>298</v>
      </c>
      <c r="M62" s="6" t="s">
        <v>39</v>
      </c>
      <c r="N62" s="10" t="s">
        <v>217</v>
      </c>
      <c r="O62" s="10" t="s">
        <v>217</v>
      </c>
      <c r="P62" s="9"/>
      <c r="Q62" s="16"/>
      <c r="R62" s="22"/>
      <c r="S62" s="22"/>
      <c r="T62" s="22"/>
      <c r="U62" s="22"/>
      <c r="V62" s="22"/>
      <c r="W62" s="22"/>
      <c r="X62" s="15"/>
      <c r="Y62" s="6" t="s">
        <v>41</v>
      </c>
      <c r="Z62" s="14" t="s">
        <v>299</v>
      </c>
      <c r="AA62" s="12" t="str">
        <f t="shared" si="1"/>
        <v>M1-NyO-29a-I-2</v>
      </c>
      <c r="AB62" s="15" t="s">
        <v>43</v>
      </c>
      <c r="AC62" s="16" t="s">
        <v>219</v>
      </c>
      <c r="AD62" s="16" t="s">
        <v>44</v>
      </c>
      <c r="AE62" s="16" t="s">
        <v>45</v>
      </c>
    </row>
    <row r="63" ht="75.0" customHeight="1">
      <c r="A63" s="6" t="s">
        <v>289</v>
      </c>
      <c r="B63" s="6" t="s">
        <v>290</v>
      </c>
      <c r="C63" s="18" t="s">
        <v>49</v>
      </c>
      <c r="D63" s="8" t="s">
        <v>33</v>
      </c>
      <c r="E63" s="6"/>
      <c r="F63" s="17" t="s">
        <v>300</v>
      </c>
      <c r="G63" s="9"/>
      <c r="H63" s="9"/>
      <c r="I63" s="6" t="s">
        <v>214</v>
      </c>
      <c r="J63" s="6" t="s">
        <v>188</v>
      </c>
      <c r="K63" s="9" t="s">
        <v>301</v>
      </c>
      <c r="L63" s="30" t="s">
        <v>302</v>
      </c>
      <c r="M63" s="6" t="s">
        <v>39</v>
      </c>
      <c r="N63" s="10" t="s">
        <v>217</v>
      </c>
      <c r="O63" s="10" t="s">
        <v>217</v>
      </c>
      <c r="P63" s="23"/>
      <c r="Q63" s="15"/>
      <c r="R63" s="10"/>
      <c r="S63" s="10"/>
      <c r="T63" s="10"/>
      <c r="U63" s="10"/>
      <c r="V63" s="10"/>
      <c r="W63" s="10"/>
      <c r="X63" s="15"/>
      <c r="Y63" s="6" t="s">
        <v>41</v>
      </c>
      <c r="Z63" s="14" t="s">
        <v>303</v>
      </c>
      <c r="AA63" s="12" t="str">
        <f t="shared" si="1"/>
        <v>M1-NyO-29a-E-1</v>
      </c>
      <c r="AB63" s="15" t="s">
        <v>43</v>
      </c>
      <c r="AC63" s="16" t="s">
        <v>219</v>
      </c>
      <c r="AD63" s="16" t="s">
        <v>44</v>
      </c>
      <c r="AE63" s="16" t="s">
        <v>45</v>
      </c>
    </row>
    <row r="64" ht="75.0" customHeight="1">
      <c r="A64" s="6" t="s">
        <v>289</v>
      </c>
      <c r="B64" s="6" t="s">
        <v>290</v>
      </c>
      <c r="C64" s="18" t="s">
        <v>49</v>
      </c>
      <c r="D64" s="16" t="s">
        <v>33</v>
      </c>
      <c r="E64" s="6"/>
      <c r="F64" s="17" t="s">
        <v>304</v>
      </c>
      <c r="G64" s="9"/>
      <c r="H64" s="9"/>
      <c r="I64" s="6" t="s">
        <v>214</v>
      </c>
      <c r="J64" s="6" t="s">
        <v>188</v>
      </c>
      <c r="K64" s="9" t="s">
        <v>301</v>
      </c>
      <c r="L64" s="17" t="s">
        <v>305</v>
      </c>
      <c r="M64" s="6" t="s">
        <v>39</v>
      </c>
      <c r="N64" s="10" t="s">
        <v>217</v>
      </c>
      <c r="O64" s="10" t="s">
        <v>217</v>
      </c>
      <c r="P64" s="23"/>
      <c r="Q64" s="6"/>
      <c r="R64" s="10"/>
      <c r="S64" s="10"/>
      <c r="T64" s="14"/>
      <c r="U64" s="14"/>
      <c r="V64" s="10"/>
      <c r="W64" s="10"/>
      <c r="X64" s="16"/>
      <c r="Y64" s="6" t="s">
        <v>41</v>
      </c>
      <c r="Z64" s="14" t="s">
        <v>306</v>
      </c>
      <c r="AA64" s="12" t="str">
        <f t="shared" si="1"/>
        <v>M1-NyO-29a-E-2</v>
      </c>
      <c r="AB64" s="15" t="s">
        <v>43</v>
      </c>
      <c r="AC64" s="16" t="s">
        <v>219</v>
      </c>
      <c r="AD64" s="16" t="s">
        <v>44</v>
      </c>
      <c r="AE64" s="16" t="s">
        <v>45</v>
      </c>
    </row>
    <row r="65" ht="75.0" customHeight="1">
      <c r="A65" s="6" t="s">
        <v>289</v>
      </c>
      <c r="B65" s="6" t="s">
        <v>290</v>
      </c>
      <c r="C65" s="18" t="s">
        <v>49</v>
      </c>
      <c r="D65" s="8" t="s">
        <v>33</v>
      </c>
      <c r="E65" s="6"/>
      <c r="F65" s="9" t="s">
        <v>307</v>
      </c>
      <c r="G65" s="9"/>
      <c r="H65" s="9"/>
      <c r="I65" s="6" t="s">
        <v>214</v>
      </c>
      <c r="J65" s="6" t="s">
        <v>47</v>
      </c>
      <c r="K65" s="17" t="s">
        <v>297</v>
      </c>
      <c r="L65" s="17" t="s">
        <v>308</v>
      </c>
      <c r="M65" s="6" t="s">
        <v>39</v>
      </c>
      <c r="N65" s="10" t="s">
        <v>217</v>
      </c>
      <c r="O65" s="10" t="s">
        <v>217</v>
      </c>
      <c r="P65" s="23"/>
      <c r="Q65" s="15"/>
      <c r="R65" s="10"/>
      <c r="S65" s="10"/>
      <c r="T65" s="10"/>
      <c r="U65" s="22"/>
      <c r="V65" s="10"/>
      <c r="W65" s="10"/>
      <c r="X65" s="15"/>
      <c r="Y65" s="6" t="s">
        <v>41</v>
      </c>
      <c r="Z65" s="10" t="s">
        <v>309</v>
      </c>
      <c r="AA65" s="12" t="str">
        <f t="shared" si="1"/>
        <v>M1-NyO-29a-E-3</v>
      </c>
      <c r="AB65" s="15" t="s">
        <v>43</v>
      </c>
      <c r="AC65" s="16" t="s">
        <v>219</v>
      </c>
      <c r="AD65" s="16" t="s">
        <v>44</v>
      </c>
      <c r="AE65" s="16" t="s">
        <v>45</v>
      </c>
    </row>
    <row r="66" ht="75.0" customHeight="1">
      <c r="A66" s="6" t="s">
        <v>310</v>
      </c>
      <c r="B66" s="6" t="s">
        <v>311</v>
      </c>
      <c r="C66" s="7" t="s">
        <v>32</v>
      </c>
      <c r="D66" s="8" t="s">
        <v>33</v>
      </c>
      <c r="E66" s="6"/>
      <c r="F66" s="9" t="s">
        <v>312</v>
      </c>
      <c r="G66" s="9"/>
      <c r="H66" s="9"/>
      <c r="I66" s="6" t="s">
        <v>103</v>
      </c>
      <c r="J66" s="6" t="s">
        <v>47</v>
      </c>
      <c r="K66" s="17" t="s">
        <v>313</v>
      </c>
      <c r="L66" s="9" t="s">
        <v>314</v>
      </c>
      <c r="M66" s="6" t="s">
        <v>39</v>
      </c>
      <c r="N66" s="14" t="s">
        <v>315</v>
      </c>
      <c r="O66" s="14" t="s">
        <v>315</v>
      </c>
      <c r="P66" s="22"/>
      <c r="Q66" s="15"/>
      <c r="R66" s="10"/>
      <c r="S66" s="10"/>
      <c r="T66" s="22"/>
      <c r="U66" s="22"/>
      <c r="V66" s="10"/>
      <c r="W66" s="10"/>
      <c r="X66" s="15"/>
      <c r="Y66" s="6" t="s">
        <v>41</v>
      </c>
      <c r="Z66" s="31" t="s">
        <v>316</v>
      </c>
      <c r="AA66" s="12" t="str">
        <f t="shared" si="1"/>
        <v>M1-NyO-6a-I-1</v>
      </c>
      <c r="AB66" s="15" t="s">
        <v>43</v>
      </c>
      <c r="AC66" s="16" t="s">
        <v>219</v>
      </c>
      <c r="AD66" s="16" t="s">
        <v>44</v>
      </c>
      <c r="AE66" s="16" t="s">
        <v>45</v>
      </c>
    </row>
    <row r="67" ht="75.0" customHeight="1">
      <c r="A67" s="6" t="s">
        <v>310</v>
      </c>
      <c r="B67" s="6" t="s">
        <v>311</v>
      </c>
      <c r="C67" s="7" t="s">
        <v>32</v>
      </c>
      <c r="D67" s="8" t="s">
        <v>33</v>
      </c>
      <c r="E67" s="6"/>
      <c r="F67" s="9" t="s">
        <v>317</v>
      </c>
      <c r="G67" s="9" t="s">
        <v>318</v>
      </c>
      <c r="H67" s="9"/>
      <c r="I67" s="15" t="s">
        <v>103</v>
      </c>
      <c r="J67" s="15" t="s">
        <v>36</v>
      </c>
      <c r="K67" s="17" t="s">
        <v>313</v>
      </c>
      <c r="L67" s="9" t="s">
        <v>319</v>
      </c>
      <c r="M67" s="6" t="s">
        <v>39</v>
      </c>
      <c r="N67" s="14" t="s">
        <v>315</v>
      </c>
      <c r="O67" s="14" t="s">
        <v>315</v>
      </c>
      <c r="P67" s="23"/>
      <c r="Q67" s="15"/>
      <c r="R67" s="22"/>
      <c r="S67" s="22"/>
      <c r="T67" s="22"/>
      <c r="U67" s="22"/>
      <c r="V67" s="22"/>
      <c r="W67" s="22"/>
      <c r="X67" s="15"/>
      <c r="Y67" s="6" t="s">
        <v>41</v>
      </c>
      <c r="Z67" s="14" t="s">
        <v>320</v>
      </c>
      <c r="AA67" s="12" t="str">
        <f t="shared" si="1"/>
        <v>M1-NyO-6a-I-2</v>
      </c>
      <c r="AB67" s="15" t="s">
        <v>43</v>
      </c>
      <c r="AC67" s="16" t="s">
        <v>219</v>
      </c>
      <c r="AD67" s="16" t="s">
        <v>44</v>
      </c>
      <c r="AE67" s="16" t="s">
        <v>45</v>
      </c>
    </row>
    <row r="68" ht="75.0" customHeight="1">
      <c r="A68" s="6" t="s">
        <v>310</v>
      </c>
      <c r="B68" s="6" t="s">
        <v>311</v>
      </c>
      <c r="C68" s="18" t="s">
        <v>49</v>
      </c>
      <c r="D68" s="8" t="s">
        <v>33</v>
      </c>
      <c r="E68" s="6"/>
      <c r="F68" s="9" t="s">
        <v>321</v>
      </c>
      <c r="G68" s="9" t="s">
        <v>322</v>
      </c>
      <c r="H68" s="9"/>
      <c r="I68" s="6" t="s">
        <v>214</v>
      </c>
      <c r="J68" s="6" t="s">
        <v>110</v>
      </c>
      <c r="K68" s="17" t="s">
        <v>313</v>
      </c>
      <c r="L68" s="9" t="s">
        <v>38</v>
      </c>
      <c r="M68" s="6" t="s">
        <v>39</v>
      </c>
      <c r="N68" s="14" t="s">
        <v>315</v>
      </c>
      <c r="O68" s="22" t="s">
        <v>315</v>
      </c>
      <c r="P68" s="23"/>
      <c r="Q68" s="15"/>
      <c r="R68" s="22"/>
      <c r="S68" s="22"/>
      <c r="T68" s="22"/>
      <c r="U68" s="22"/>
      <c r="V68" s="22"/>
      <c r="W68" s="22"/>
      <c r="X68" s="15"/>
      <c r="Y68" s="6" t="s">
        <v>41</v>
      </c>
      <c r="Z68" s="14" t="s">
        <v>323</v>
      </c>
      <c r="AA68" s="12" t="str">
        <f t="shared" si="1"/>
        <v>M1-NyO-6a-E-1</v>
      </c>
      <c r="AB68" s="15" t="s">
        <v>43</v>
      </c>
      <c r="AC68" s="16" t="s">
        <v>219</v>
      </c>
      <c r="AD68" s="16" t="s">
        <v>44</v>
      </c>
      <c r="AE68" s="16" t="s">
        <v>45</v>
      </c>
    </row>
    <row r="69" ht="75.0" customHeight="1">
      <c r="A69" s="6" t="s">
        <v>310</v>
      </c>
      <c r="B69" s="6" t="s">
        <v>311</v>
      </c>
      <c r="C69" s="18" t="s">
        <v>49</v>
      </c>
      <c r="D69" s="8" t="s">
        <v>33</v>
      </c>
      <c r="E69" s="6"/>
      <c r="F69" s="9" t="s">
        <v>324</v>
      </c>
      <c r="G69" s="9"/>
      <c r="H69" s="9"/>
      <c r="I69" s="6" t="s">
        <v>214</v>
      </c>
      <c r="J69" s="6" t="s">
        <v>64</v>
      </c>
      <c r="K69" s="17" t="s">
        <v>313</v>
      </c>
      <c r="L69" s="9" t="s">
        <v>38</v>
      </c>
      <c r="M69" s="6" t="s">
        <v>39</v>
      </c>
      <c r="N69" s="14" t="s">
        <v>315</v>
      </c>
      <c r="O69" s="22" t="s">
        <v>315</v>
      </c>
      <c r="P69" s="23"/>
      <c r="Q69" s="15"/>
      <c r="R69" s="22"/>
      <c r="S69" s="22"/>
      <c r="T69" s="22"/>
      <c r="U69" s="22"/>
      <c r="V69" s="22"/>
      <c r="W69" s="22"/>
      <c r="X69" s="15"/>
      <c r="Y69" s="6" t="s">
        <v>41</v>
      </c>
      <c r="Z69" s="10" t="s">
        <v>325</v>
      </c>
      <c r="AA69" s="12" t="str">
        <f t="shared" si="1"/>
        <v>M1-NyO-6a-E-2</v>
      </c>
      <c r="AB69" s="15" t="s">
        <v>43</v>
      </c>
      <c r="AC69" s="16" t="s">
        <v>219</v>
      </c>
      <c r="AD69" s="16" t="s">
        <v>44</v>
      </c>
      <c r="AE69" s="16" t="s">
        <v>45</v>
      </c>
    </row>
    <row r="70" ht="75.0" customHeight="1">
      <c r="A70" s="6" t="s">
        <v>326</v>
      </c>
      <c r="B70" s="6" t="s">
        <v>327</v>
      </c>
      <c r="C70" s="7" t="s">
        <v>32</v>
      </c>
      <c r="D70" s="8" t="s">
        <v>33</v>
      </c>
      <c r="E70" s="6"/>
      <c r="F70" s="9" t="s">
        <v>328</v>
      </c>
      <c r="G70" s="9"/>
      <c r="H70" s="9"/>
      <c r="I70" s="6" t="s">
        <v>214</v>
      </c>
      <c r="J70" s="6" t="s">
        <v>47</v>
      </c>
      <c r="K70" s="17" t="s">
        <v>313</v>
      </c>
      <c r="L70" s="9" t="s">
        <v>68</v>
      </c>
      <c r="M70" s="6" t="s">
        <v>39</v>
      </c>
      <c r="N70" s="14" t="s">
        <v>315</v>
      </c>
      <c r="O70" s="14" t="s">
        <v>315</v>
      </c>
      <c r="P70" s="9"/>
      <c r="Q70" s="15"/>
      <c r="R70" s="22"/>
      <c r="S70" s="22"/>
      <c r="T70" s="22"/>
      <c r="U70" s="22"/>
      <c r="V70" s="22"/>
      <c r="W70" s="22"/>
      <c r="X70" s="15"/>
      <c r="Y70" s="6" t="s">
        <v>41</v>
      </c>
      <c r="Z70" s="10" t="s">
        <v>329</v>
      </c>
      <c r="AA70" s="12" t="str">
        <f t="shared" si="1"/>
        <v>M1-NyO-6b-I-1</v>
      </c>
      <c r="AB70" s="15" t="s">
        <v>43</v>
      </c>
      <c r="AC70" s="16" t="s">
        <v>219</v>
      </c>
      <c r="AD70" s="16" t="s">
        <v>44</v>
      </c>
      <c r="AE70" s="16" t="s">
        <v>45</v>
      </c>
    </row>
    <row r="71" ht="75.0" customHeight="1">
      <c r="A71" s="6" t="s">
        <v>326</v>
      </c>
      <c r="B71" s="6" t="s">
        <v>327</v>
      </c>
      <c r="C71" s="7" t="s">
        <v>32</v>
      </c>
      <c r="D71" s="8" t="s">
        <v>33</v>
      </c>
      <c r="E71" s="6"/>
      <c r="F71" s="9" t="s">
        <v>330</v>
      </c>
      <c r="G71" s="9" t="s">
        <v>331</v>
      </c>
      <c r="H71" s="9"/>
      <c r="I71" s="6" t="s">
        <v>214</v>
      </c>
      <c r="J71" s="6" t="s">
        <v>110</v>
      </c>
      <c r="K71" s="17" t="s">
        <v>313</v>
      </c>
      <c r="L71" s="9" t="s">
        <v>332</v>
      </c>
      <c r="M71" s="6" t="s">
        <v>39</v>
      </c>
      <c r="N71" s="14" t="s">
        <v>315</v>
      </c>
      <c r="O71" s="14" t="s">
        <v>315</v>
      </c>
      <c r="P71" s="9"/>
      <c r="Q71" s="15"/>
      <c r="R71" s="22"/>
      <c r="S71" s="22"/>
      <c r="T71" s="22"/>
      <c r="U71" s="22"/>
      <c r="V71" s="22"/>
      <c r="W71" s="22"/>
      <c r="X71" s="23"/>
      <c r="Y71" s="6" t="s">
        <v>41</v>
      </c>
      <c r="Z71" s="14" t="s">
        <v>333</v>
      </c>
      <c r="AA71" s="12" t="str">
        <f t="shared" si="1"/>
        <v>M1-NyO-6b-I-2</v>
      </c>
      <c r="AB71" s="15" t="s">
        <v>43</v>
      </c>
      <c r="AC71" s="16" t="s">
        <v>219</v>
      </c>
      <c r="AD71" s="16" t="s">
        <v>44</v>
      </c>
      <c r="AE71" s="16" t="s">
        <v>45</v>
      </c>
    </row>
    <row r="72" ht="75.0" customHeight="1">
      <c r="A72" s="6" t="s">
        <v>326</v>
      </c>
      <c r="B72" s="6" t="s">
        <v>327</v>
      </c>
      <c r="C72" s="18" t="s">
        <v>49</v>
      </c>
      <c r="D72" s="8" t="s">
        <v>33</v>
      </c>
      <c r="E72" s="6"/>
      <c r="F72" s="9" t="s">
        <v>334</v>
      </c>
      <c r="G72" s="9" t="s">
        <v>335</v>
      </c>
      <c r="H72" s="9"/>
      <c r="I72" s="6" t="s">
        <v>214</v>
      </c>
      <c r="J72" s="6" t="s">
        <v>36</v>
      </c>
      <c r="K72" s="17" t="s">
        <v>313</v>
      </c>
      <c r="L72" s="9" t="s">
        <v>336</v>
      </c>
      <c r="M72" s="6" t="s">
        <v>39</v>
      </c>
      <c r="N72" s="14" t="s">
        <v>315</v>
      </c>
      <c r="O72" s="14" t="s">
        <v>315</v>
      </c>
      <c r="P72" s="9"/>
      <c r="Q72" s="15"/>
      <c r="R72" s="22"/>
      <c r="S72" s="22"/>
      <c r="T72" s="22"/>
      <c r="U72" s="22"/>
      <c r="V72" s="22"/>
      <c r="W72" s="22"/>
      <c r="X72" s="23"/>
      <c r="Y72" s="6" t="s">
        <v>41</v>
      </c>
      <c r="Z72" s="14" t="s">
        <v>337</v>
      </c>
      <c r="AA72" s="12" t="str">
        <f t="shared" si="1"/>
        <v>M1-NyO-6b-E-1</v>
      </c>
      <c r="AB72" s="15" t="s">
        <v>43</v>
      </c>
      <c r="AC72" s="16" t="s">
        <v>219</v>
      </c>
      <c r="AD72" s="16" t="s">
        <v>44</v>
      </c>
      <c r="AE72" s="16" t="s">
        <v>45</v>
      </c>
    </row>
    <row r="73" ht="75.0" customHeight="1">
      <c r="A73" s="6" t="s">
        <v>326</v>
      </c>
      <c r="B73" s="6" t="s">
        <v>327</v>
      </c>
      <c r="C73" s="18" t="s">
        <v>49</v>
      </c>
      <c r="D73" s="8" t="s">
        <v>33</v>
      </c>
      <c r="E73" s="6"/>
      <c r="F73" s="9" t="s">
        <v>338</v>
      </c>
      <c r="G73" s="9"/>
      <c r="H73" s="9"/>
      <c r="I73" s="6" t="s">
        <v>214</v>
      </c>
      <c r="J73" s="16" t="s">
        <v>47</v>
      </c>
      <c r="K73" s="9" t="s">
        <v>339</v>
      </c>
      <c r="L73" s="9" t="s">
        <v>340</v>
      </c>
      <c r="M73" s="6" t="s">
        <v>39</v>
      </c>
      <c r="N73" s="14" t="s">
        <v>315</v>
      </c>
      <c r="O73" s="14" t="s">
        <v>315</v>
      </c>
      <c r="P73" s="23"/>
      <c r="Q73" s="15"/>
      <c r="R73" s="22"/>
      <c r="S73" s="22"/>
      <c r="T73" s="22"/>
      <c r="U73" s="22"/>
      <c r="V73" s="22"/>
      <c r="W73" s="22"/>
      <c r="X73" s="15"/>
      <c r="Y73" s="6" t="s">
        <v>41</v>
      </c>
      <c r="Z73" s="10" t="s">
        <v>341</v>
      </c>
      <c r="AA73" s="12" t="str">
        <f t="shared" si="1"/>
        <v>M1-NyO-6b-E-2</v>
      </c>
      <c r="AB73" s="15" t="s">
        <v>43</v>
      </c>
      <c r="AC73" s="16" t="s">
        <v>219</v>
      </c>
      <c r="AD73" s="16" t="s">
        <v>44</v>
      </c>
      <c r="AE73" s="16" t="s">
        <v>45</v>
      </c>
    </row>
    <row r="74" ht="75.0" customHeight="1">
      <c r="A74" s="6" t="s">
        <v>342</v>
      </c>
      <c r="B74" s="6" t="s">
        <v>343</v>
      </c>
      <c r="C74" s="7" t="s">
        <v>32</v>
      </c>
      <c r="D74" s="8" t="s">
        <v>33</v>
      </c>
      <c r="E74" s="6"/>
      <c r="F74" s="9" t="s">
        <v>344</v>
      </c>
      <c r="G74" s="9" t="s">
        <v>345</v>
      </c>
      <c r="H74" s="9"/>
      <c r="I74" s="6" t="s">
        <v>214</v>
      </c>
      <c r="J74" s="6" t="s">
        <v>110</v>
      </c>
      <c r="K74" s="9" t="s">
        <v>346</v>
      </c>
      <c r="L74" s="9" t="s">
        <v>347</v>
      </c>
      <c r="M74" s="6" t="s">
        <v>39</v>
      </c>
      <c r="N74" s="14" t="s">
        <v>348</v>
      </c>
      <c r="O74" s="14" t="s">
        <v>348</v>
      </c>
      <c r="P74" s="22"/>
      <c r="Q74" s="15"/>
      <c r="R74" s="22"/>
      <c r="S74" s="22"/>
      <c r="T74" s="22"/>
      <c r="U74" s="22"/>
      <c r="V74" s="22"/>
      <c r="W74" s="22"/>
      <c r="X74" s="15"/>
      <c r="Y74" s="6" t="s">
        <v>41</v>
      </c>
      <c r="Z74" s="10" t="s">
        <v>349</v>
      </c>
      <c r="AA74" s="12" t="str">
        <f t="shared" si="1"/>
        <v>M1-NyO-6c-I-1</v>
      </c>
      <c r="AB74" s="15" t="s">
        <v>43</v>
      </c>
      <c r="AC74" s="16" t="s">
        <v>219</v>
      </c>
      <c r="AD74" s="16" t="s">
        <v>44</v>
      </c>
      <c r="AE74" s="16" t="s">
        <v>45</v>
      </c>
    </row>
    <row r="75" ht="75.0" customHeight="1">
      <c r="A75" s="6" t="s">
        <v>342</v>
      </c>
      <c r="B75" s="6" t="s">
        <v>343</v>
      </c>
      <c r="C75" s="7" t="s">
        <v>32</v>
      </c>
      <c r="D75" s="8" t="s">
        <v>33</v>
      </c>
      <c r="E75" s="6"/>
      <c r="F75" s="9" t="s">
        <v>350</v>
      </c>
      <c r="G75" s="9" t="s">
        <v>351</v>
      </c>
      <c r="H75" s="9"/>
      <c r="I75" s="6" t="s">
        <v>214</v>
      </c>
      <c r="J75" s="6" t="s">
        <v>110</v>
      </c>
      <c r="K75" s="9" t="s">
        <v>346</v>
      </c>
      <c r="L75" s="9" t="s">
        <v>352</v>
      </c>
      <c r="M75" s="6" t="s">
        <v>39</v>
      </c>
      <c r="N75" s="14" t="s">
        <v>348</v>
      </c>
      <c r="O75" s="14" t="s">
        <v>348</v>
      </c>
      <c r="P75" s="22"/>
      <c r="Q75" s="15"/>
      <c r="R75" s="22"/>
      <c r="S75" s="22"/>
      <c r="T75" s="22"/>
      <c r="U75" s="22"/>
      <c r="V75" s="22"/>
      <c r="W75" s="22"/>
      <c r="X75" s="15"/>
      <c r="Y75" s="6" t="s">
        <v>41</v>
      </c>
      <c r="Z75" s="10" t="s">
        <v>353</v>
      </c>
      <c r="AA75" s="12" t="str">
        <f t="shared" si="1"/>
        <v>M1-NyO-6c-I-2</v>
      </c>
      <c r="AB75" s="15" t="s">
        <v>43</v>
      </c>
      <c r="AC75" s="16" t="s">
        <v>219</v>
      </c>
      <c r="AD75" s="16" t="s">
        <v>44</v>
      </c>
      <c r="AE75" s="16" t="s">
        <v>45</v>
      </c>
    </row>
    <row r="76" ht="75.0" customHeight="1">
      <c r="A76" s="6" t="s">
        <v>342</v>
      </c>
      <c r="B76" s="6" t="s">
        <v>343</v>
      </c>
      <c r="C76" s="18" t="s">
        <v>49</v>
      </c>
      <c r="D76" s="8" t="s">
        <v>33</v>
      </c>
      <c r="E76" s="6"/>
      <c r="F76" s="9" t="s">
        <v>354</v>
      </c>
      <c r="G76" s="9" t="s">
        <v>50</v>
      </c>
      <c r="H76" s="9"/>
      <c r="I76" s="6" t="s">
        <v>214</v>
      </c>
      <c r="J76" s="6" t="s">
        <v>71</v>
      </c>
      <c r="K76" s="9" t="s">
        <v>339</v>
      </c>
      <c r="L76" s="9" t="s">
        <v>355</v>
      </c>
      <c r="M76" s="6" t="s">
        <v>39</v>
      </c>
      <c r="N76" s="14" t="s">
        <v>348</v>
      </c>
      <c r="O76" s="14" t="s">
        <v>348</v>
      </c>
      <c r="P76" s="22"/>
      <c r="Q76" s="15"/>
      <c r="R76" s="22"/>
      <c r="S76" s="22"/>
      <c r="T76" s="22"/>
      <c r="U76" s="22"/>
      <c r="V76" s="22"/>
      <c r="W76" s="22"/>
      <c r="X76" s="15"/>
      <c r="Y76" s="6" t="s">
        <v>41</v>
      </c>
      <c r="Z76" s="10" t="s">
        <v>356</v>
      </c>
      <c r="AA76" s="12" t="str">
        <f t="shared" si="1"/>
        <v>M1-NyO-6c-E-1</v>
      </c>
      <c r="AB76" s="15" t="s">
        <v>43</v>
      </c>
      <c r="AC76" s="16" t="s">
        <v>219</v>
      </c>
      <c r="AD76" s="16" t="s">
        <v>44</v>
      </c>
      <c r="AE76" s="16" t="s">
        <v>45</v>
      </c>
    </row>
    <row r="77" ht="75.0" customHeight="1">
      <c r="A77" s="6" t="s">
        <v>342</v>
      </c>
      <c r="B77" s="6" t="s">
        <v>343</v>
      </c>
      <c r="C77" s="18" t="s">
        <v>49</v>
      </c>
      <c r="D77" s="8" t="s">
        <v>33</v>
      </c>
      <c r="E77" s="6"/>
      <c r="F77" s="9" t="s">
        <v>357</v>
      </c>
      <c r="G77" s="9" t="s">
        <v>50</v>
      </c>
      <c r="H77" s="9"/>
      <c r="I77" s="6" t="s">
        <v>214</v>
      </c>
      <c r="J77" s="6" t="s">
        <v>71</v>
      </c>
      <c r="K77" s="9" t="s">
        <v>339</v>
      </c>
      <c r="L77" s="9" t="s">
        <v>358</v>
      </c>
      <c r="M77" s="6" t="s">
        <v>39</v>
      </c>
      <c r="N77" s="14" t="s">
        <v>348</v>
      </c>
      <c r="O77" s="14" t="s">
        <v>348</v>
      </c>
      <c r="P77" s="22"/>
      <c r="Q77" s="15"/>
      <c r="R77" s="22"/>
      <c r="S77" s="22"/>
      <c r="T77" s="22"/>
      <c r="U77" s="22"/>
      <c r="V77" s="22"/>
      <c r="W77" s="22"/>
      <c r="X77" s="15"/>
      <c r="Y77" s="6" t="s">
        <v>41</v>
      </c>
      <c r="Z77" s="10" t="s">
        <v>359</v>
      </c>
      <c r="AA77" s="12" t="str">
        <f t="shared" si="1"/>
        <v>M1-NyO-6c-E-2</v>
      </c>
      <c r="AB77" s="15" t="s">
        <v>43</v>
      </c>
      <c r="AC77" s="16" t="s">
        <v>219</v>
      </c>
      <c r="AD77" s="16" t="s">
        <v>44</v>
      </c>
      <c r="AE77" s="16" t="s">
        <v>45</v>
      </c>
    </row>
    <row r="78" ht="75.0" customHeight="1">
      <c r="A78" s="6" t="s">
        <v>360</v>
      </c>
      <c r="B78" s="6" t="s">
        <v>361</v>
      </c>
      <c r="C78" s="7" t="s">
        <v>32</v>
      </c>
      <c r="D78" s="8" t="s">
        <v>33</v>
      </c>
      <c r="E78" s="6"/>
      <c r="F78" s="9" t="s">
        <v>362</v>
      </c>
      <c r="G78" s="9"/>
      <c r="H78" s="9"/>
      <c r="I78" s="6" t="s">
        <v>214</v>
      </c>
      <c r="J78" s="6" t="s">
        <v>47</v>
      </c>
      <c r="K78" s="9" t="s">
        <v>363</v>
      </c>
      <c r="L78" s="9" t="s">
        <v>364</v>
      </c>
      <c r="M78" s="6" t="s">
        <v>39</v>
      </c>
      <c r="N78" s="10" t="s">
        <v>217</v>
      </c>
      <c r="O78" s="14" t="s">
        <v>365</v>
      </c>
      <c r="P78" s="23"/>
      <c r="Q78" s="15" t="s">
        <v>366</v>
      </c>
      <c r="R78" s="22"/>
      <c r="S78" s="22"/>
      <c r="T78" s="22"/>
      <c r="U78" s="22"/>
      <c r="V78" s="22"/>
      <c r="W78" s="22"/>
      <c r="X78" s="15"/>
      <c r="Y78" s="6" t="s">
        <v>41</v>
      </c>
      <c r="Z78" s="10" t="s">
        <v>367</v>
      </c>
      <c r="AA78" s="12" t="str">
        <f t="shared" si="1"/>
        <v>M1-NyO-30a-I-1</v>
      </c>
      <c r="AB78" s="15" t="s">
        <v>43</v>
      </c>
      <c r="AC78" s="16" t="s">
        <v>219</v>
      </c>
      <c r="AD78" s="16" t="s">
        <v>44</v>
      </c>
      <c r="AE78" s="16" t="s">
        <v>45</v>
      </c>
    </row>
    <row r="79" ht="75.0" customHeight="1">
      <c r="A79" s="6" t="s">
        <v>360</v>
      </c>
      <c r="B79" s="6" t="s">
        <v>361</v>
      </c>
      <c r="C79" s="7" t="s">
        <v>32</v>
      </c>
      <c r="D79" s="8" t="s">
        <v>33</v>
      </c>
      <c r="E79" s="6"/>
      <c r="F79" s="9" t="s">
        <v>368</v>
      </c>
      <c r="G79" s="9" t="s">
        <v>369</v>
      </c>
      <c r="H79" s="9"/>
      <c r="I79" s="6" t="s">
        <v>214</v>
      </c>
      <c r="J79" s="6" t="s">
        <v>110</v>
      </c>
      <c r="K79" s="9" t="s">
        <v>363</v>
      </c>
      <c r="L79" s="17" t="s">
        <v>370</v>
      </c>
      <c r="M79" s="6" t="s">
        <v>39</v>
      </c>
      <c r="N79" s="10" t="s">
        <v>217</v>
      </c>
      <c r="O79" s="14" t="s">
        <v>365</v>
      </c>
      <c r="P79" s="23"/>
      <c r="Q79" s="15" t="s">
        <v>366</v>
      </c>
      <c r="R79" s="22"/>
      <c r="S79" s="22"/>
      <c r="T79" s="22"/>
      <c r="U79" s="22"/>
      <c r="V79" s="22"/>
      <c r="W79" s="22"/>
      <c r="X79" s="15"/>
      <c r="Y79" s="6" t="s">
        <v>41</v>
      </c>
      <c r="Z79" s="10" t="s">
        <v>371</v>
      </c>
      <c r="AA79" s="12" t="str">
        <f t="shared" si="1"/>
        <v>M1-NyO-30a-I-2</v>
      </c>
      <c r="AB79" s="15" t="s">
        <v>43</v>
      </c>
      <c r="AC79" s="16" t="s">
        <v>219</v>
      </c>
      <c r="AD79" s="16" t="s">
        <v>44</v>
      </c>
      <c r="AE79" s="16" t="s">
        <v>45</v>
      </c>
    </row>
    <row r="80" ht="75.0" customHeight="1">
      <c r="A80" s="6" t="s">
        <v>360</v>
      </c>
      <c r="B80" s="6" t="s">
        <v>361</v>
      </c>
      <c r="C80" s="18" t="s">
        <v>49</v>
      </c>
      <c r="D80" s="8" t="s">
        <v>33</v>
      </c>
      <c r="E80" s="6"/>
      <c r="F80" s="17" t="s">
        <v>372</v>
      </c>
      <c r="G80" s="17" t="s">
        <v>373</v>
      </c>
      <c r="H80" s="9"/>
      <c r="I80" s="16" t="s">
        <v>266</v>
      </c>
      <c r="J80" s="6" t="s">
        <v>71</v>
      </c>
      <c r="K80" s="20" t="s">
        <v>374</v>
      </c>
      <c r="L80" s="17" t="s">
        <v>375</v>
      </c>
      <c r="M80" s="6" t="s">
        <v>39</v>
      </c>
      <c r="N80" s="10" t="s">
        <v>217</v>
      </c>
      <c r="O80" s="10" t="s">
        <v>217</v>
      </c>
      <c r="P80" s="22"/>
      <c r="Q80" s="15"/>
      <c r="R80" s="22"/>
      <c r="S80" s="22"/>
      <c r="T80" s="10"/>
      <c r="U80" s="10"/>
      <c r="V80" s="22"/>
      <c r="W80" s="10"/>
      <c r="X80" s="15"/>
      <c r="Y80" s="6" t="s">
        <v>41</v>
      </c>
      <c r="Z80" s="14" t="s">
        <v>376</v>
      </c>
      <c r="AA80" s="12" t="str">
        <f t="shared" si="1"/>
        <v>M1-NyO-30a-E-1</v>
      </c>
      <c r="AB80" s="15" t="s">
        <v>43</v>
      </c>
      <c r="AC80" s="16" t="s">
        <v>219</v>
      </c>
      <c r="AD80" s="16" t="s">
        <v>44</v>
      </c>
      <c r="AE80" s="16" t="s">
        <v>45</v>
      </c>
    </row>
    <row r="81" ht="75.0" customHeight="1">
      <c r="A81" s="6" t="s">
        <v>360</v>
      </c>
      <c r="B81" s="6" t="s">
        <v>361</v>
      </c>
      <c r="C81" s="18" t="s">
        <v>49</v>
      </c>
      <c r="D81" s="8" t="s">
        <v>33</v>
      </c>
      <c r="E81" s="6"/>
      <c r="F81" s="17" t="s">
        <v>377</v>
      </c>
      <c r="G81" s="17" t="s">
        <v>231</v>
      </c>
      <c r="H81" s="9"/>
      <c r="I81" s="16" t="s">
        <v>266</v>
      </c>
      <c r="J81" s="6" t="s">
        <v>71</v>
      </c>
      <c r="K81" s="20" t="s">
        <v>374</v>
      </c>
      <c r="L81" s="17" t="s">
        <v>378</v>
      </c>
      <c r="M81" s="6" t="s">
        <v>39</v>
      </c>
      <c r="N81" s="10" t="s">
        <v>217</v>
      </c>
      <c r="O81" s="10" t="s">
        <v>379</v>
      </c>
      <c r="P81" s="22"/>
      <c r="Q81" s="15"/>
      <c r="R81" s="22"/>
      <c r="S81" s="22"/>
      <c r="T81" s="22"/>
      <c r="U81" s="22"/>
      <c r="V81" s="22"/>
      <c r="W81" s="22"/>
      <c r="X81" s="15"/>
      <c r="Y81" s="6" t="s">
        <v>41</v>
      </c>
      <c r="Z81" s="14" t="s">
        <v>380</v>
      </c>
      <c r="AA81" s="12" t="str">
        <f t="shared" si="1"/>
        <v>M1-NyO-30a-E-2</v>
      </c>
      <c r="AB81" s="15" t="s">
        <v>43</v>
      </c>
      <c r="AC81" s="16" t="s">
        <v>219</v>
      </c>
      <c r="AD81" s="16" t="s">
        <v>44</v>
      </c>
      <c r="AE81" s="16" t="s">
        <v>45</v>
      </c>
    </row>
    <row r="82" ht="75.0" customHeight="1">
      <c r="A82" s="6" t="s">
        <v>381</v>
      </c>
      <c r="B82" s="6" t="s">
        <v>382</v>
      </c>
      <c r="C82" s="7" t="s">
        <v>32</v>
      </c>
      <c r="D82" s="8" t="s">
        <v>33</v>
      </c>
      <c r="E82" s="6"/>
      <c r="F82" s="9" t="s">
        <v>383</v>
      </c>
      <c r="G82" s="9"/>
      <c r="H82" s="9"/>
      <c r="I82" s="6" t="s">
        <v>103</v>
      </c>
      <c r="J82" s="6" t="s">
        <v>47</v>
      </c>
      <c r="K82" s="9" t="s">
        <v>384</v>
      </c>
      <c r="L82" s="9" t="s">
        <v>385</v>
      </c>
      <c r="M82" s="6" t="s">
        <v>39</v>
      </c>
      <c r="N82" s="14" t="s">
        <v>386</v>
      </c>
      <c r="O82" s="14" t="s">
        <v>386</v>
      </c>
      <c r="P82" s="22"/>
      <c r="Q82" s="15"/>
      <c r="R82" s="10"/>
      <c r="S82" s="10"/>
      <c r="T82" s="10"/>
      <c r="U82" s="10"/>
      <c r="V82" s="10"/>
      <c r="W82" s="10"/>
      <c r="X82" s="15"/>
      <c r="Y82" s="6" t="s">
        <v>41</v>
      </c>
      <c r="Z82" s="10" t="s">
        <v>387</v>
      </c>
      <c r="AA82" s="12" t="str">
        <f t="shared" si="1"/>
        <v>M1-NyO-7a-I-1</v>
      </c>
      <c r="AB82" s="15" t="s">
        <v>43</v>
      </c>
      <c r="AC82" s="15"/>
      <c r="AD82" s="16" t="s">
        <v>44</v>
      </c>
      <c r="AE82" s="16" t="s">
        <v>45</v>
      </c>
    </row>
    <row r="83" ht="75.0" customHeight="1">
      <c r="A83" s="6" t="s">
        <v>381</v>
      </c>
      <c r="B83" s="6" t="s">
        <v>382</v>
      </c>
      <c r="C83" s="7" t="s">
        <v>32</v>
      </c>
      <c r="D83" s="8" t="s">
        <v>33</v>
      </c>
      <c r="E83" s="6"/>
      <c r="F83" s="9" t="s">
        <v>388</v>
      </c>
      <c r="G83" s="9" t="s">
        <v>389</v>
      </c>
      <c r="H83" s="9"/>
      <c r="I83" s="6" t="s">
        <v>103</v>
      </c>
      <c r="J83" s="6" t="s">
        <v>36</v>
      </c>
      <c r="K83" s="9" t="s">
        <v>384</v>
      </c>
      <c r="L83" s="9" t="s">
        <v>390</v>
      </c>
      <c r="M83" s="6" t="s">
        <v>39</v>
      </c>
      <c r="N83" s="14" t="s">
        <v>386</v>
      </c>
      <c r="O83" s="22" t="s">
        <v>386</v>
      </c>
      <c r="P83" s="22"/>
      <c r="Q83" s="15"/>
      <c r="R83" s="10"/>
      <c r="S83" s="10"/>
      <c r="T83" s="10"/>
      <c r="U83" s="10"/>
      <c r="V83" s="10"/>
      <c r="W83" s="10"/>
      <c r="X83" s="15"/>
      <c r="Y83" s="6" t="s">
        <v>41</v>
      </c>
      <c r="Z83" s="14" t="s">
        <v>391</v>
      </c>
      <c r="AA83" s="12" t="str">
        <f t="shared" si="1"/>
        <v>M1-NyO-7a-I-2</v>
      </c>
      <c r="AB83" s="15" t="s">
        <v>43</v>
      </c>
      <c r="AC83" s="16" t="s">
        <v>219</v>
      </c>
      <c r="AD83" s="16" t="s">
        <v>44</v>
      </c>
      <c r="AE83" s="16" t="s">
        <v>45</v>
      </c>
    </row>
    <row r="84" ht="75.0" customHeight="1">
      <c r="A84" s="6" t="s">
        <v>381</v>
      </c>
      <c r="B84" s="6" t="s">
        <v>382</v>
      </c>
      <c r="C84" s="18" t="s">
        <v>49</v>
      </c>
      <c r="D84" s="8" t="s">
        <v>33</v>
      </c>
      <c r="E84" s="6"/>
      <c r="F84" s="9" t="s">
        <v>334</v>
      </c>
      <c r="G84" s="9" t="s">
        <v>392</v>
      </c>
      <c r="H84" s="9"/>
      <c r="I84" s="6" t="s">
        <v>103</v>
      </c>
      <c r="J84" s="6" t="s">
        <v>36</v>
      </c>
      <c r="K84" s="9" t="s">
        <v>384</v>
      </c>
      <c r="L84" s="9" t="s">
        <v>38</v>
      </c>
      <c r="M84" s="6" t="s">
        <v>39</v>
      </c>
      <c r="N84" s="14" t="s">
        <v>386</v>
      </c>
      <c r="O84" s="22" t="s">
        <v>386</v>
      </c>
      <c r="P84" s="22"/>
      <c r="Q84" s="15"/>
      <c r="R84" s="10"/>
      <c r="S84" s="10"/>
      <c r="T84" s="10"/>
      <c r="U84" s="22"/>
      <c r="V84" s="10"/>
      <c r="W84" s="10"/>
      <c r="X84" s="15"/>
      <c r="Y84" s="6" t="s">
        <v>41</v>
      </c>
      <c r="Z84" s="14" t="s">
        <v>393</v>
      </c>
      <c r="AA84" s="12" t="str">
        <f t="shared" si="1"/>
        <v>M1-NyO-7a-E-1</v>
      </c>
      <c r="AB84" s="15" t="s">
        <v>43</v>
      </c>
      <c r="AC84" s="16" t="s">
        <v>219</v>
      </c>
      <c r="AD84" s="16" t="s">
        <v>44</v>
      </c>
      <c r="AE84" s="16" t="s">
        <v>45</v>
      </c>
    </row>
    <row r="85" ht="75.0" customHeight="1">
      <c r="A85" s="6" t="s">
        <v>381</v>
      </c>
      <c r="B85" s="6" t="s">
        <v>382</v>
      </c>
      <c r="C85" s="18" t="s">
        <v>49</v>
      </c>
      <c r="D85" s="8" t="s">
        <v>33</v>
      </c>
      <c r="E85" s="6"/>
      <c r="F85" s="9" t="s">
        <v>394</v>
      </c>
      <c r="G85" s="9"/>
      <c r="H85" s="9"/>
      <c r="I85" s="6" t="s">
        <v>103</v>
      </c>
      <c r="J85" s="6" t="s">
        <v>188</v>
      </c>
      <c r="K85" s="17" t="s">
        <v>384</v>
      </c>
      <c r="L85" s="17" t="s">
        <v>395</v>
      </c>
      <c r="M85" s="6" t="s">
        <v>39</v>
      </c>
      <c r="N85" s="14" t="s">
        <v>386</v>
      </c>
      <c r="O85" s="22" t="s">
        <v>386</v>
      </c>
      <c r="P85" s="22"/>
      <c r="Q85" s="15"/>
      <c r="R85" s="10"/>
      <c r="S85" s="10"/>
      <c r="T85" s="10"/>
      <c r="U85" s="22"/>
      <c r="V85" s="10"/>
      <c r="W85" s="10"/>
      <c r="X85" s="15"/>
      <c r="Y85" s="6" t="s">
        <v>41</v>
      </c>
      <c r="Z85" s="14" t="s">
        <v>396</v>
      </c>
      <c r="AA85" s="12" t="str">
        <f t="shared" si="1"/>
        <v>M1-NyO-7a-E-2</v>
      </c>
      <c r="AB85" s="15" t="s">
        <v>43</v>
      </c>
      <c r="AC85" s="16" t="s">
        <v>219</v>
      </c>
      <c r="AD85" s="16" t="s">
        <v>44</v>
      </c>
      <c r="AE85" s="16" t="s">
        <v>45</v>
      </c>
    </row>
    <row r="86" ht="75.0" customHeight="1">
      <c r="A86" s="6" t="s">
        <v>397</v>
      </c>
      <c r="B86" s="6" t="s">
        <v>398</v>
      </c>
      <c r="C86" s="7" t="s">
        <v>32</v>
      </c>
      <c r="D86" s="8" t="s">
        <v>33</v>
      </c>
      <c r="E86" s="6"/>
      <c r="F86" s="9" t="s">
        <v>399</v>
      </c>
      <c r="G86" s="9" t="s">
        <v>400</v>
      </c>
      <c r="H86" s="9"/>
      <c r="I86" s="6" t="s">
        <v>103</v>
      </c>
      <c r="J86" s="6" t="s">
        <v>110</v>
      </c>
      <c r="K86" s="9" t="s">
        <v>384</v>
      </c>
      <c r="L86" s="9" t="s">
        <v>401</v>
      </c>
      <c r="M86" s="6" t="s">
        <v>39</v>
      </c>
      <c r="N86" s="14" t="s">
        <v>386</v>
      </c>
      <c r="O86" s="14" t="s">
        <v>386</v>
      </c>
      <c r="P86" s="10"/>
      <c r="Q86" s="15"/>
      <c r="R86" s="22"/>
      <c r="S86" s="22"/>
      <c r="T86" s="22"/>
      <c r="U86" s="22"/>
      <c r="V86" s="22"/>
      <c r="W86" s="22"/>
      <c r="X86" s="23"/>
      <c r="Y86" s="6" t="s">
        <v>41</v>
      </c>
      <c r="Z86" s="14" t="s">
        <v>402</v>
      </c>
      <c r="AA86" s="12" t="str">
        <f t="shared" si="1"/>
        <v>M1-NyO-7b-I-1</v>
      </c>
      <c r="AB86" s="15" t="s">
        <v>43</v>
      </c>
      <c r="AC86" s="16" t="s">
        <v>219</v>
      </c>
      <c r="AD86" s="16" t="s">
        <v>44</v>
      </c>
      <c r="AE86" s="16" t="s">
        <v>45</v>
      </c>
    </row>
    <row r="87" ht="75.0" customHeight="1">
      <c r="A87" s="6" t="s">
        <v>397</v>
      </c>
      <c r="B87" s="6" t="s">
        <v>398</v>
      </c>
      <c r="C87" s="7" t="s">
        <v>32</v>
      </c>
      <c r="D87" s="8" t="s">
        <v>33</v>
      </c>
      <c r="E87" s="6"/>
      <c r="F87" s="9" t="s">
        <v>403</v>
      </c>
      <c r="G87" s="9"/>
      <c r="H87" s="9"/>
      <c r="I87" s="6" t="s">
        <v>103</v>
      </c>
      <c r="J87" s="6" t="s">
        <v>47</v>
      </c>
      <c r="K87" s="9" t="s">
        <v>404</v>
      </c>
      <c r="L87" s="9" t="s">
        <v>405</v>
      </c>
      <c r="M87" s="6" t="s">
        <v>39</v>
      </c>
      <c r="N87" s="14" t="s">
        <v>386</v>
      </c>
      <c r="O87" s="14" t="s">
        <v>386</v>
      </c>
      <c r="P87" s="10"/>
      <c r="Q87" s="15"/>
      <c r="R87" s="22"/>
      <c r="S87" s="22"/>
      <c r="T87" s="22"/>
      <c r="U87" s="22"/>
      <c r="V87" s="22"/>
      <c r="W87" s="22"/>
      <c r="X87" s="23"/>
      <c r="Y87" s="6" t="s">
        <v>41</v>
      </c>
      <c r="Z87" s="10" t="s">
        <v>406</v>
      </c>
      <c r="AA87" s="12" t="str">
        <f t="shared" si="1"/>
        <v>M1-NyO-7b-I-2</v>
      </c>
      <c r="AB87" s="15" t="s">
        <v>43</v>
      </c>
      <c r="AC87" s="16" t="s">
        <v>219</v>
      </c>
      <c r="AD87" s="16" t="s">
        <v>44</v>
      </c>
      <c r="AE87" s="16" t="s">
        <v>45</v>
      </c>
    </row>
    <row r="88" ht="75.0" customHeight="1">
      <c r="A88" s="6" t="s">
        <v>397</v>
      </c>
      <c r="B88" s="6" t="s">
        <v>398</v>
      </c>
      <c r="C88" s="18" t="s">
        <v>49</v>
      </c>
      <c r="D88" s="8" t="s">
        <v>33</v>
      </c>
      <c r="E88" s="6"/>
      <c r="F88" s="9" t="s">
        <v>407</v>
      </c>
      <c r="G88" s="9"/>
      <c r="H88" s="9"/>
      <c r="I88" s="6" t="s">
        <v>103</v>
      </c>
      <c r="J88" s="6" t="s">
        <v>64</v>
      </c>
      <c r="K88" s="20" t="s">
        <v>408</v>
      </c>
      <c r="L88" s="9" t="s">
        <v>409</v>
      </c>
      <c r="M88" s="6" t="s">
        <v>39</v>
      </c>
      <c r="N88" s="14" t="s">
        <v>386</v>
      </c>
      <c r="O88" s="14" t="s">
        <v>386</v>
      </c>
      <c r="P88" s="14"/>
      <c r="Q88" s="15"/>
      <c r="R88" s="22"/>
      <c r="S88" s="22"/>
      <c r="T88" s="22"/>
      <c r="U88" s="22"/>
      <c r="V88" s="22"/>
      <c r="W88" s="22"/>
      <c r="X88" s="23"/>
      <c r="Y88" s="6" t="s">
        <v>41</v>
      </c>
      <c r="Z88" s="10" t="s">
        <v>410</v>
      </c>
      <c r="AA88" s="12" t="str">
        <f t="shared" si="1"/>
        <v>M1-NyO-7b-E-1</v>
      </c>
      <c r="AB88" s="15" t="s">
        <v>43</v>
      </c>
      <c r="AC88" s="16" t="s">
        <v>219</v>
      </c>
      <c r="AD88" s="16" t="s">
        <v>44</v>
      </c>
      <c r="AE88" s="16" t="s">
        <v>45</v>
      </c>
    </row>
    <row r="89" ht="75.0" customHeight="1">
      <c r="A89" s="6" t="s">
        <v>397</v>
      </c>
      <c r="B89" s="6" t="s">
        <v>398</v>
      </c>
      <c r="C89" s="18" t="s">
        <v>49</v>
      </c>
      <c r="D89" s="8" t="s">
        <v>33</v>
      </c>
      <c r="E89" s="6"/>
      <c r="F89" s="9" t="s">
        <v>334</v>
      </c>
      <c r="G89" s="9" t="s">
        <v>411</v>
      </c>
      <c r="H89" s="9"/>
      <c r="I89" s="6" t="s">
        <v>103</v>
      </c>
      <c r="J89" s="6" t="s">
        <v>36</v>
      </c>
      <c r="K89" s="20" t="s">
        <v>384</v>
      </c>
      <c r="L89" s="9" t="s">
        <v>412</v>
      </c>
      <c r="M89" s="6" t="s">
        <v>39</v>
      </c>
      <c r="N89" s="14" t="s">
        <v>386</v>
      </c>
      <c r="O89" s="14" t="s">
        <v>386</v>
      </c>
      <c r="P89" s="10"/>
      <c r="Q89" s="15"/>
      <c r="R89" s="22"/>
      <c r="S89" s="22"/>
      <c r="T89" s="22"/>
      <c r="U89" s="22"/>
      <c r="V89" s="22"/>
      <c r="W89" s="22"/>
      <c r="X89" s="23"/>
      <c r="Y89" s="6" t="s">
        <v>41</v>
      </c>
      <c r="Z89" s="14" t="s">
        <v>413</v>
      </c>
      <c r="AA89" s="12" t="str">
        <f t="shared" si="1"/>
        <v>M1-NyO-7b-E-2</v>
      </c>
      <c r="AB89" s="15" t="s">
        <v>43</v>
      </c>
      <c r="AC89" s="16" t="s">
        <v>219</v>
      </c>
      <c r="AD89" s="16" t="s">
        <v>44</v>
      </c>
      <c r="AE89" s="16" t="s">
        <v>45</v>
      </c>
    </row>
    <row r="90" ht="75.0" customHeight="1">
      <c r="A90" s="6" t="s">
        <v>414</v>
      </c>
      <c r="B90" s="6" t="s">
        <v>415</v>
      </c>
      <c r="C90" s="7" t="s">
        <v>32</v>
      </c>
      <c r="D90" s="8" t="s">
        <v>33</v>
      </c>
      <c r="E90" s="6"/>
      <c r="F90" s="20" t="s">
        <v>416</v>
      </c>
      <c r="G90" s="9"/>
      <c r="H90" s="9"/>
      <c r="I90" s="6" t="s">
        <v>103</v>
      </c>
      <c r="J90" s="6" t="s">
        <v>84</v>
      </c>
      <c r="K90" s="20" t="s">
        <v>384</v>
      </c>
      <c r="L90" s="9"/>
      <c r="M90" s="6" t="s">
        <v>39</v>
      </c>
      <c r="N90" s="10" t="s">
        <v>417</v>
      </c>
      <c r="O90" s="10" t="s">
        <v>417</v>
      </c>
      <c r="P90" s="10"/>
      <c r="Q90" s="15"/>
      <c r="R90" s="22"/>
      <c r="S90" s="22"/>
      <c r="T90" s="22"/>
      <c r="U90" s="22"/>
      <c r="V90" s="22"/>
      <c r="W90" s="22"/>
      <c r="X90" s="23"/>
      <c r="Y90" s="6" t="s">
        <v>41</v>
      </c>
      <c r="Z90" s="10" t="s">
        <v>418</v>
      </c>
      <c r="AA90" s="12" t="str">
        <f t="shared" si="1"/>
        <v>M1-NyO-7c-I-1</v>
      </c>
      <c r="AB90" s="15" t="s">
        <v>43</v>
      </c>
      <c r="AC90" s="16" t="s">
        <v>219</v>
      </c>
      <c r="AD90" s="16" t="s">
        <v>44</v>
      </c>
      <c r="AE90" s="16" t="s">
        <v>45</v>
      </c>
    </row>
    <row r="91" ht="75.0" customHeight="1">
      <c r="A91" s="6" t="s">
        <v>414</v>
      </c>
      <c r="B91" s="6" t="s">
        <v>415</v>
      </c>
      <c r="C91" s="18" t="s">
        <v>49</v>
      </c>
      <c r="D91" s="8" t="s">
        <v>33</v>
      </c>
      <c r="E91" s="6"/>
      <c r="F91" s="20" t="s">
        <v>205</v>
      </c>
      <c r="G91" s="9" t="s">
        <v>97</v>
      </c>
      <c r="H91" s="9"/>
      <c r="I91" s="6" t="s">
        <v>214</v>
      </c>
      <c r="J91" s="6" t="s">
        <v>36</v>
      </c>
      <c r="K91" s="17" t="s">
        <v>419</v>
      </c>
      <c r="L91" s="17" t="s">
        <v>207</v>
      </c>
      <c r="M91" s="6" t="s">
        <v>39</v>
      </c>
      <c r="N91" s="10" t="s">
        <v>417</v>
      </c>
      <c r="O91" s="10" t="s">
        <v>417</v>
      </c>
      <c r="P91" s="10"/>
      <c r="Q91" s="15"/>
      <c r="R91" s="22"/>
      <c r="S91" s="22"/>
      <c r="T91" s="22"/>
      <c r="U91" s="22"/>
      <c r="V91" s="22"/>
      <c r="W91" s="22"/>
      <c r="X91" s="23"/>
      <c r="Y91" s="6" t="s">
        <v>41</v>
      </c>
      <c r="Z91" s="10" t="s">
        <v>420</v>
      </c>
      <c r="AA91" s="12" t="str">
        <f t="shared" si="1"/>
        <v>M1-NyO-7c-E-1</v>
      </c>
      <c r="AB91" s="15" t="s">
        <v>43</v>
      </c>
      <c r="AC91" s="16" t="s">
        <v>219</v>
      </c>
      <c r="AD91" s="16" t="s">
        <v>44</v>
      </c>
      <c r="AE91" s="16" t="s">
        <v>45</v>
      </c>
    </row>
    <row r="92" ht="75.0" customHeight="1">
      <c r="A92" s="6" t="s">
        <v>414</v>
      </c>
      <c r="B92" s="6" t="s">
        <v>415</v>
      </c>
      <c r="C92" s="18" t="s">
        <v>49</v>
      </c>
      <c r="D92" s="8" t="s">
        <v>33</v>
      </c>
      <c r="E92" s="6"/>
      <c r="F92" s="20" t="s">
        <v>209</v>
      </c>
      <c r="G92" s="9" t="s">
        <v>92</v>
      </c>
      <c r="H92" s="9"/>
      <c r="I92" s="6" t="s">
        <v>214</v>
      </c>
      <c r="J92" s="6" t="s">
        <v>36</v>
      </c>
      <c r="K92" s="9" t="s">
        <v>421</v>
      </c>
      <c r="L92" s="9" t="s">
        <v>422</v>
      </c>
      <c r="M92" s="6" t="s">
        <v>39</v>
      </c>
      <c r="N92" s="10" t="s">
        <v>417</v>
      </c>
      <c r="O92" s="10" t="s">
        <v>417</v>
      </c>
      <c r="P92" s="10"/>
      <c r="Q92" s="15"/>
      <c r="R92" s="22"/>
      <c r="S92" s="22"/>
      <c r="T92" s="22"/>
      <c r="U92" s="22"/>
      <c r="V92" s="22"/>
      <c r="W92" s="22"/>
      <c r="X92" s="23"/>
      <c r="Y92" s="6" t="s">
        <v>41</v>
      </c>
      <c r="Z92" s="10" t="s">
        <v>423</v>
      </c>
      <c r="AA92" s="12" t="str">
        <f t="shared" si="1"/>
        <v>M1-NyO-7c-E-2</v>
      </c>
      <c r="AB92" s="15" t="s">
        <v>43</v>
      </c>
      <c r="AC92" s="16" t="s">
        <v>219</v>
      </c>
      <c r="AD92" s="16" t="s">
        <v>44</v>
      </c>
      <c r="AE92" s="16" t="s">
        <v>45</v>
      </c>
    </row>
    <row r="93" ht="75.0" customHeight="1">
      <c r="A93" s="6" t="s">
        <v>424</v>
      </c>
      <c r="B93" s="6" t="s">
        <v>425</v>
      </c>
      <c r="C93" s="7" t="s">
        <v>32</v>
      </c>
      <c r="D93" s="8" t="s">
        <v>33</v>
      </c>
      <c r="E93" s="6"/>
      <c r="F93" s="17" t="s">
        <v>426</v>
      </c>
      <c r="G93" s="9"/>
      <c r="H93" s="9"/>
      <c r="I93" s="6" t="s">
        <v>103</v>
      </c>
      <c r="J93" s="6" t="s">
        <v>64</v>
      </c>
      <c r="K93" s="17" t="s">
        <v>427</v>
      </c>
      <c r="L93" s="17" t="s">
        <v>428</v>
      </c>
      <c r="M93" s="6" t="s">
        <v>39</v>
      </c>
      <c r="N93" s="10" t="s">
        <v>217</v>
      </c>
      <c r="O93" s="10" t="s">
        <v>429</v>
      </c>
      <c r="P93" s="32" t="s">
        <v>430</v>
      </c>
      <c r="Q93" s="15"/>
      <c r="R93" s="22"/>
      <c r="S93" s="22"/>
      <c r="T93" s="22"/>
      <c r="U93" s="22"/>
      <c r="V93" s="22"/>
      <c r="W93" s="22"/>
      <c r="X93" s="23"/>
      <c r="Y93" s="6" t="s">
        <v>41</v>
      </c>
      <c r="Z93" s="10" t="s">
        <v>431</v>
      </c>
      <c r="AA93" s="12" t="str">
        <f t="shared" si="1"/>
        <v>M1-NyO-31a-I-1</v>
      </c>
      <c r="AB93" s="15" t="s">
        <v>43</v>
      </c>
      <c r="AC93" s="16" t="s">
        <v>219</v>
      </c>
      <c r="AD93" s="16" t="s">
        <v>44</v>
      </c>
      <c r="AE93" s="16" t="s">
        <v>45</v>
      </c>
    </row>
    <row r="94" ht="75.0" customHeight="1">
      <c r="A94" s="6" t="s">
        <v>424</v>
      </c>
      <c r="B94" s="6" t="s">
        <v>425</v>
      </c>
      <c r="C94" s="33" t="s">
        <v>49</v>
      </c>
      <c r="D94" s="8" t="s">
        <v>33</v>
      </c>
      <c r="E94" s="6"/>
      <c r="F94" s="17" t="s">
        <v>432</v>
      </c>
      <c r="G94" s="9" t="s">
        <v>433</v>
      </c>
      <c r="H94" s="9"/>
      <c r="I94" s="9"/>
      <c r="J94" s="6" t="s">
        <v>71</v>
      </c>
      <c r="K94" s="9" t="s">
        <v>434</v>
      </c>
      <c r="L94" s="17" t="s">
        <v>435</v>
      </c>
      <c r="M94" s="6" t="s">
        <v>39</v>
      </c>
      <c r="N94" s="10" t="s">
        <v>217</v>
      </c>
      <c r="O94" s="10" t="s">
        <v>436</v>
      </c>
      <c r="P94" s="10"/>
      <c r="Q94" s="15"/>
      <c r="R94" s="22"/>
      <c r="S94" s="22"/>
      <c r="T94" s="22"/>
      <c r="U94" s="22"/>
      <c r="V94" s="22"/>
      <c r="W94" s="22"/>
      <c r="X94" s="23"/>
      <c r="Y94" s="6" t="s">
        <v>41</v>
      </c>
      <c r="Z94" s="10" t="s">
        <v>437</v>
      </c>
      <c r="AA94" s="12" t="str">
        <f t="shared" si="1"/>
        <v>M1-NyO-31a-E-1</v>
      </c>
      <c r="AB94" s="15" t="s">
        <v>43</v>
      </c>
      <c r="AC94" s="16" t="s">
        <v>219</v>
      </c>
      <c r="AD94" s="16" t="s">
        <v>44</v>
      </c>
      <c r="AE94" s="16" t="s">
        <v>45</v>
      </c>
    </row>
    <row r="95" ht="75.0" customHeight="1">
      <c r="A95" s="6" t="s">
        <v>438</v>
      </c>
      <c r="B95" s="6" t="s">
        <v>439</v>
      </c>
      <c r="C95" s="7" t="s">
        <v>32</v>
      </c>
      <c r="D95" s="8" t="s">
        <v>33</v>
      </c>
      <c r="E95" s="6"/>
      <c r="F95" s="9" t="s">
        <v>440</v>
      </c>
      <c r="G95" s="9" t="s">
        <v>441</v>
      </c>
      <c r="H95" s="9"/>
      <c r="I95" s="9"/>
      <c r="J95" s="6" t="s">
        <v>110</v>
      </c>
      <c r="K95" s="9" t="s">
        <v>442</v>
      </c>
      <c r="L95" s="9" t="s">
        <v>443</v>
      </c>
      <c r="M95" s="6" t="s">
        <v>39</v>
      </c>
      <c r="N95" s="14" t="s">
        <v>444</v>
      </c>
      <c r="O95" s="14" t="s">
        <v>444</v>
      </c>
      <c r="P95" s="22"/>
      <c r="Q95" s="15"/>
      <c r="R95" s="22"/>
      <c r="S95" s="22"/>
      <c r="T95" s="22"/>
      <c r="U95" s="22"/>
      <c r="V95" s="22"/>
      <c r="W95" s="22"/>
      <c r="X95" s="15"/>
      <c r="Y95" s="6" t="s">
        <v>41</v>
      </c>
      <c r="Z95" s="14" t="s">
        <v>445</v>
      </c>
      <c r="AA95" s="12" t="str">
        <f t="shared" si="1"/>
        <v>M1-NyO-8a-I-1</v>
      </c>
      <c r="AB95" s="15" t="s">
        <v>43</v>
      </c>
      <c r="AC95" s="16" t="s">
        <v>219</v>
      </c>
      <c r="AD95" s="16" t="s">
        <v>44</v>
      </c>
      <c r="AE95" s="16" t="s">
        <v>45</v>
      </c>
    </row>
    <row r="96" ht="75.0" customHeight="1">
      <c r="A96" s="6" t="s">
        <v>438</v>
      </c>
      <c r="B96" s="6" t="s">
        <v>439</v>
      </c>
      <c r="C96" s="7" t="s">
        <v>32</v>
      </c>
      <c r="D96" s="8" t="s">
        <v>33</v>
      </c>
      <c r="E96" s="6"/>
      <c r="F96" s="9" t="s">
        <v>446</v>
      </c>
      <c r="G96" s="9"/>
      <c r="H96" s="9"/>
      <c r="I96" s="9"/>
      <c r="J96" s="6" t="s">
        <v>47</v>
      </c>
      <c r="K96" s="9" t="s">
        <v>447</v>
      </c>
      <c r="L96" s="9" t="s">
        <v>65</v>
      </c>
      <c r="M96" s="6" t="s">
        <v>39</v>
      </c>
      <c r="N96" s="14" t="s">
        <v>444</v>
      </c>
      <c r="O96" s="14" t="s">
        <v>444</v>
      </c>
      <c r="P96" s="22"/>
      <c r="Q96" s="15"/>
      <c r="R96" s="22"/>
      <c r="S96" s="22"/>
      <c r="T96" s="22"/>
      <c r="U96" s="22"/>
      <c r="V96" s="22"/>
      <c r="W96" s="22"/>
      <c r="X96" s="15"/>
      <c r="Y96" s="6" t="s">
        <v>41</v>
      </c>
      <c r="Z96" s="10" t="s">
        <v>448</v>
      </c>
      <c r="AA96" s="12" t="str">
        <f t="shared" si="1"/>
        <v>M1-NyO-8a-I-2</v>
      </c>
      <c r="AB96" s="15" t="s">
        <v>43</v>
      </c>
      <c r="AC96" s="16" t="s">
        <v>219</v>
      </c>
      <c r="AD96" s="16" t="s">
        <v>44</v>
      </c>
      <c r="AE96" s="16" t="s">
        <v>45</v>
      </c>
    </row>
    <row r="97" ht="75.0" customHeight="1">
      <c r="A97" s="6" t="s">
        <v>438</v>
      </c>
      <c r="B97" s="6" t="s">
        <v>439</v>
      </c>
      <c r="C97" s="18" t="s">
        <v>49</v>
      </c>
      <c r="D97" s="8" t="s">
        <v>33</v>
      </c>
      <c r="E97" s="6"/>
      <c r="F97" s="9" t="s">
        <v>449</v>
      </c>
      <c r="G97" s="9" t="s">
        <v>392</v>
      </c>
      <c r="H97" s="9"/>
      <c r="I97" s="9"/>
      <c r="J97" s="6" t="s">
        <v>36</v>
      </c>
      <c r="K97" s="9" t="s">
        <v>442</v>
      </c>
      <c r="L97" s="9" t="s">
        <v>38</v>
      </c>
      <c r="M97" s="6" t="s">
        <v>39</v>
      </c>
      <c r="N97" s="14" t="s">
        <v>444</v>
      </c>
      <c r="O97" s="14" t="s">
        <v>444</v>
      </c>
      <c r="P97" s="14"/>
      <c r="Q97" s="15"/>
      <c r="R97" s="10"/>
      <c r="S97" s="10"/>
      <c r="T97" s="22"/>
      <c r="U97" s="10"/>
      <c r="V97" s="10"/>
      <c r="W97" s="22"/>
      <c r="X97" s="15"/>
      <c r="Y97" s="6" t="s">
        <v>41</v>
      </c>
      <c r="Z97" s="10" t="s">
        <v>450</v>
      </c>
      <c r="AA97" s="12" t="str">
        <f t="shared" si="1"/>
        <v>M1-NyO-8a-E-1</v>
      </c>
      <c r="AB97" s="15" t="s">
        <v>43</v>
      </c>
      <c r="AC97" s="16" t="s">
        <v>219</v>
      </c>
      <c r="AD97" s="16" t="s">
        <v>44</v>
      </c>
      <c r="AE97" s="16" t="s">
        <v>45</v>
      </c>
    </row>
    <row r="98" ht="75.0" customHeight="1">
      <c r="A98" s="6" t="s">
        <v>438</v>
      </c>
      <c r="B98" s="6" t="s">
        <v>439</v>
      </c>
      <c r="C98" s="18" t="s">
        <v>49</v>
      </c>
      <c r="D98" s="8" t="s">
        <v>33</v>
      </c>
      <c r="E98" s="6"/>
      <c r="F98" s="9" t="s">
        <v>451</v>
      </c>
      <c r="G98" s="9"/>
      <c r="H98" s="9"/>
      <c r="I98" s="9"/>
      <c r="J98" s="6" t="s">
        <v>188</v>
      </c>
      <c r="K98" s="9" t="s">
        <v>442</v>
      </c>
      <c r="L98" s="9" t="s">
        <v>452</v>
      </c>
      <c r="M98" s="6" t="s">
        <v>39</v>
      </c>
      <c r="N98" s="14" t="s">
        <v>444</v>
      </c>
      <c r="O98" s="14" t="s">
        <v>444</v>
      </c>
      <c r="P98" s="14"/>
      <c r="Q98" s="15"/>
      <c r="R98" s="10"/>
      <c r="S98" s="10"/>
      <c r="T98" s="22"/>
      <c r="U98" s="10"/>
      <c r="V98" s="10"/>
      <c r="W98" s="10"/>
      <c r="X98" s="15"/>
      <c r="Y98" s="6" t="s">
        <v>41</v>
      </c>
      <c r="Z98" s="14" t="s">
        <v>453</v>
      </c>
      <c r="AA98" s="12" t="str">
        <f t="shared" si="1"/>
        <v>M1-NyO-8a-E-2</v>
      </c>
      <c r="AB98" s="15" t="s">
        <v>43</v>
      </c>
      <c r="AC98" s="16" t="s">
        <v>219</v>
      </c>
      <c r="AD98" s="16" t="s">
        <v>44</v>
      </c>
      <c r="AE98" s="16" t="s">
        <v>45</v>
      </c>
    </row>
    <row r="99" ht="75.0" customHeight="1">
      <c r="A99" s="6" t="s">
        <v>454</v>
      </c>
      <c r="B99" s="6" t="s">
        <v>455</v>
      </c>
      <c r="C99" s="7" t="s">
        <v>32</v>
      </c>
      <c r="D99" s="8" t="s">
        <v>33</v>
      </c>
      <c r="E99" s="6"/>
      <c r="F99" s="9" t="s">
        <v>456</v>
      </c>
      <c r="G99" s="9" t="s">
        <v>457</v>
      </c>
      <c r="H99" s="9"/>
      <c r="I99" s="9"/>
      <c r="J99" s="6" t="s">
        <v>110</v>
      </c>
      <c r="K99" s="9" t="s">
        <v>447</v>
      </c>
      <c r="L99" s="9" t="s">
        <v>458</v>
      </c>
      <c r="M99" s="9" t="s">
        <v>39</v>
      </c>
      <c r="N99" s="14" t="s">
        <v>444</v>
      </c>
      <c r="O99" s="14" t="s">
        <v>444</v>
      </c>
      <c r="P99" s="14"/>
      <c r="Q99" s="15"/>
      <c r="R99" s="10"/>
      <c r="S99" s="10"/>
      <c r="T99" s="10"/>
      <c r="U99" s="10"/>
      <c r="V99" s="10"/>
      <c r="W99" s="10"/>
      <c r="X99" s="15"/>
      <c r="Y99" s="6" t="s">
        <v>41</v>
      </c>
      <c r="Z99" s="14" t="s">
        <v>459</v>
      </c>
      <c r="AA99" s="12" t="str">
        <f t="shared" si="1"/>
        <v>M1-NyO-8b-I-1</v>
      </c>
      <c r="AB99" s="15" t="s">
        <v>43</v>
      </c>
      <c r="AC99" s="16" t="s">
        <v>219</v>
      </c>
      <c r="AD99" s="16" t="s">
        <v>44</v>
      </c>
      <c r="AE99" s="16" t="s">
        <v>45</v>
      </c>
    </row>
    <row r="100" ht="75.0" customHeight="1">
      <c r="A100" s="6" t="s">
        <v>454</v>
      </c>
      <c r="B100" s="6" t="s">
        <v>455</v>
      </c>
      <c r="C100" s="7" t="s">
        <v>32</v>
      </c>
      <c r="D100" s="8" t="s">
        <v>33</v>
      </c>
      <c r="E100" s="6"/>
      <c r="F100" s="9" t="s">
        <v>460</v>
      </c>
      <c r="G100" s="9"/>
      <c r="H100" s="9"/>
      <c r="I100" s="9"/>
      <c r="J100" s="6" t="s">
        <v>47</v>
      </c>
      <c r="K100" s="9" t="s">
        <v>461</v>
      </c>
      <c r="L100" s="9" t="s">
        <v>462</v>
      </c>
      <c r="M100" s="9" t="s">
        <v>39</v>
      </c>
      <c r="N100" s="14" t="s">
        <v>444</v>
      </c>
      <c r="O100" s="14" t="s">
        <v>444</v>
      </c>
      <c r="P100" s="14"/>
      <c r="Q100" s="15"/>
      <c r="R100" s="10"/>
      <c r="S100" s="10"/>
      <c r="T100" s="10"/>
      <c r="U100" s="10"/>
      <c r="V100" s="10"/>
      <c r="W100" s="10"/>
      <c r="X100" s="15"/>
      <c r="Y100" s="6" t="s">
        <v>41</v>
      </c>
      <c r="Z100" s="10" t="s">
        <v>463</v>
      </c>
      <c r="AA100" s="12" t="str">
        <f t="shared" si="1"/>
        <v>M1-NyO-8b-I-2</v>
      </c>
      <c r="AB100" s="15" t="s">
        <v>43</v>
      </c>
      <c r="AC100" s="16" t="s">
        <v>219</v>
      </c>
      <c r="AD100" s="16" t="s">
        <v>44</v>
      </c>
      <c r="AE100" s="16" t="s">
        <v>45</v>
      </c>
    </row>
    <row r="101" ht="75.0" customHeight="1">
      <c r="A101" s="6" t="s">
        <v>454</v>
      </c>
      <c r="B101" s="6" t="s">
        <v>455</v>
      </c>
      <c r="C101" s="18" t="s">
        <v>49</v>
      </c>
      <c r="D101" s="8" t="s">
        <v>33</v>
      </c>
      <c r="E101" s="6"/>
      <c r="F101" s="9" t="s">
        <v>128</v>
      </c>
      <c r="G101" s="9"/>
      <c r="H101" s="9"/>
      <c r="I101" s="9"/>
      <c r="J101" s="6" t="s">
        <v>64</v>
      </c>
      <c r="K101" s="9" t="s">
        <v>447</v>
      </c>
      <c r="L101" s="9" t="s">
        <v>65</v>
      </c>
      <c r="M101" s="9" t="s">
        <v>39</v>
      </c>
      <c r="N101" s="14" t="s">
        <v>444</v>
      </c>
      <c r="O101" s="14" t="s">
        <v>444</v>
      </c>
      <c r="P101" s="22"/>
      <c r="Q101" s="15"/>
      <c r="R101" s="22"/>
      <c r="S101" s="22"/>
      <c r="T101" s="22"/>
      <c r="U101" s="22"/>
      <c r="V101" s="22"/>
      <c r="W101" s="22"/>
      <c r="X101" s="23"/>
      <c r="Y101" s="6" t="s">
        <v>41</v>
      </c>
      <c r="Z101" s="10" t="s">
        <v>464</v>
      </c>
      <c r="AA101" s="12" t="str">
        <f t="shared" si="1"/>
        <v>M1-NyO-8b-E-1</v>
      </c>
      <c r="AB101" s="15" t="s">
        <v>43</v>
      </c>
      <c r="AC101" s="16" t="s">
        <v>219</v>
      </c>
      <c r="AD101" s="16" t="s">
        <v>44</v>
      </c>
      <c r="AE101" s="16" t="s">
        <v>45</v>
      </c>
    </row>
    <row r="102" ht="75.0" customHeight="1">
      <c r="A102" s="6" t="s">
        <v>454</v>
      </c>
      <c r="B102" s="6" t="s">
        <v>455</v>
      </c>
      <c r="C102" s="18" t="s">
        <v>49</v>
      </c>
      <c r="D102" s="8" t="s">
        <v>33</v>
      </c>
      <c r="E102" s="6"/>
      <c r="F102" s="9" t="s">
        <v>465</v>
      </c>
      <c r="G102" s="9" t="s">
        <v>50</v>
      </c>
      <c r="H102" s="9"/>
      <c r="I102" s="9"/>
      <c r="J102" s="6" t="s">
        <v>36</v>
      </c>
      <c r="K102" s="9" t="s">
        <v>466</v>
      </c>
      <c r="L102" s="9" t="s">
        <v>462</v>
      </c>
      <c r="M102" s="9" t="s">
        <v>39</v>
      </c>
      <c r="N102" s="14" t="s">
        <v>444</v>
      </c>
      <c r="O102" s="14" t="s">
        <v>444</v>
      </c>
      <c r="P102" s="22"/>
      <c r="Q102" s="15"/>
      <c r="R102" s="22"/>
      <c r="S102" s="22"/>
      <c r="T102" s="22"/>
      <c r="U102" s="22"/>
      <c r="V102" s="22"/>
      <c r="W102" s="22"/>
      <c r="X102" s="23"/>
      <c r="Y102" s="6" t="s">
        <v>41</v>
      </c>
      <c r="Z102" s="14" t="s">
        <v>467</v>
      </c>
      <c r="AA102" s="12" t="str">
        <f t="shared" si="1"/>
        <v>M1-NyO-8b-E-2</v>
      </c>
      <c r="AB102" s="15" t="s">
        <v>43</v>
      </c>
      <c r="AC102" s="16" t="s">
        <v>219</v>
      </c>
      <c r="AD102" s="16" t="s">
        <v>44</v>
      </c>
      <c r="AE102" s="16" t="s">
        <v>45</v>
      </c>
    </row>
    <row r="103" ht="75.0" customHeight="1">
      <c r="A103" s="6" t="s">
        <v>468</v>
      </c>
      <c r="B103" s="6" t="s">
        <v>469</v>
      </c>
      <c r="C103" s="7" t="s">
        <v>32</v>
      </c>
      <c r="D103" s="8" t="s">
        <v>33</v>
      </c>
      <c r="E103" s="6"/>
      <c r="F103" s="9" t="s">
        <v>470</v>
      </c>
      <c r="G103" s="9"/>
      <c r="H103" s="9"/>
      <c r="I103" s="9"/>
      <c r="J103" s="6" t="s">
        <v>47</v>
      </c>
      <c r="K103" s="9" t="s">
        <v>471</v>
      </c>
      <c r="L103" s="9" t="s">
        <v>472</v>
      </c>
      <c r="M103" s="9" t="s">
        <v>39</v>
      </c>
      <c r="N103" s="10" t="s">
        <v>473</v>
      </c>
      <c r="O103" s="10" t="s">
        <v>473</v>
      </c>
      <c r="P103" s="22"/>
      <c r="Q103" s="15"/>
      <c r="R103" s="22"/>
      <c r="S103" s="22"/>
      <c r="T103" s="22"/>
      <c r="U103" s="22"/>
      <c r="V103" s="22"/>
      <c r="W103" s="22"/>
      <c r="X103" s="23"/>
      <c r="Y103" s="6" t="s">
        <v>41</v>
      </c>
      <c r="Z103" s="10" t="s">
        <v>474</v>
      </c>
      <c r="AA103" s="12" t="str">
        <f t="shared" si="1"/>
        <v>M1-NyO-8c-I-1</v>
      </c>
      <c r="AB103" s="15" t="s">
        <v>43</v>
      </c>
      <c r="AC103" s="16" t="s">
        <v>219</v>
      </c>
      <c r="AD103" s="16" t="s">
        <v>44</v>
      </c>
      <c r="AE103" s="16" t="s">
        <v>45</v>
      </c>
    </row>
    <row r="104" ht="75.0" customHeight="1">
      <c r="A104" s="6" t="s">
        <v>468</v>
      </c>
      <c r="B104" s="6" t="s">
        <v>469</v>
      </c>
      <c r="C104" s="7" t="s">
        <v>32</v>
      </c>
      <c r="D104" s="8" t="s">
        <v>33</v>
      </c>
      <c r="E104" s="6"/>
      <c r="F104" s="9" t="s">
        <v>475</v>
      </c>
      <c r="G104" s="9"/>
      <c r="H104" s="9"/>
      <c r="I104" s="9"/>
      <c r="J104" s="6" t="s">
        <v>47</v>
      </c>
      <c r="K104" s="17" t="s">
        <v>476</v>
      </c>
      <c r="L104" s="9" t="s">
        <v>477</v>
      </c>
      <c r="M104" s="9" t="s">
        <v>39</v>
      </c>
      <c r="N104" s="10" t="s">
        <v>473</v>
      </c>
      <c r="O104" s="10" t="s">
        <v>473</v>
      </c>
      <c r="P104" s="22"/>
      <c r="Q104" s="15"/>
      <c r="R104" s="22"/>
      <c r="S104" s="22"/>
      <c r="T104" s="22"/>
      <c r="U104" s="22"/>
      <c r="V104" s="22"/>
      <c r="W104" s="22"/>
      <c r="X104" s="23"/>
      <c r="Y104" s="6" t="s">
        <v>41</v>
      </c>
      <c r="Z104" s="10" t="s">
        <v>478</v>
      </c>
      <c r="AA104" s="12" t="str">
        <f t="shared" si="1"/>
        <v>M1-NyO-8c-I-2</v>
      </c>
      <c r="AB104" s="15" t="s">
        <v>43</v>
      </c>
      <c r="AC104" s="16" t="s">
        <v>219</v>
      </c>
      <c r="AD104" s="16" t="s">
        <v>44</v>
      </c>
      <c r="AE104" s="16" t="s">
        <v>45</v>
      </c>
    </row>
    <row r="105" ht="75.0" customHeight="1">
      <c r="A105" s="6" t="s">
        <v>468</v>
      </c>
      <c r="B105" s="6" t="s">
        <v>469</v>
      </c>
      <c r="C105" s="18" t="s">
        <v>49</v>
      </c>
      <c r="D105" s="8" t="s">
        <v>33</v>
      </c>
      <c r="E105" s="16"/>
      <c r="F105" s="9" t="s">
        <v>479</v>
      </c>
      <c r="G105" s="9" t="s">
        <v>480</v>
      </c>
      <c r="H105" s="9"/>
      <c r="I105" s="9"/>
      <c r="J105" s="16" t="s">
        <v>51</v>
      </c>
      <c r="K105" s="17" t="s">
        <v>481</v>
      </c>
      <c r="L105" s="9" t="s">
        <v>482</v>
      </c>
      <c r="M105" s="9" t="s">
        <v>39</v>
      </c>
      <c r="N105" s="10" t="s">
        <v>473</v>
      </c>
      <c r="O105" s="10" t="s">
        <v>473</v>
      </c>
      <c r="P105" s="22"/>
      <c r="Q105" s="15"/>
      <c r="R105" s="22"/>
      <c r="S105" s="22"/>
      <c r="T105" s="22"/>
      <c r="U105" s="22"/>
      <c r="V105" s="22"/>
      <c r="W105" s="22"/>
      <c r="X105" s="15"/>
      <c r="Y105" s="6" t="s">
        <v>41</v>
      </c>
      <c r="Z105" s="10" t="s">
        <v>483</v>
      </c>
      <c r="AA105" s="12" t="str">
        <f t="shared" si="1"/>
        <v>M1-NyO-8c-E-1</v>
      </c>
      <c r="AB105" s="15" t="s">
        <v>43</v>
      </c>
      <c r="AC105" s="16" t="s">
        <v>219</v>
      </c>
      <c r="AD105" s="16" t="s">
        <v>44</v>
      </c>
      <c r="AE105" s="16" t="s">
        <v>45</v>
      </c>
    </row>
    <row r="106" ht="75.0" customHeight="1">
      <c r="A106" s="6" t="s">
        <v>468</v>
      </c>
      <c r="B106" s="6" t="s">
        <v>469</v>
      </c>
      <c r="C106" s="18" t="s">
        <v>49</v>
      </c>
      <c r="D106" s="8" t="s">
        <v>33</v>
      </c>
      <c r="E106" s="6"/>
      <c r="F106" s="9" t="s">
        <v>479</v>
      </c>
      <c r="G106" s="9" t="s">
        <v>480</v>
      </c>
      <c r="H106" s="9"/>
      <c r="I106" s="9"/>
      <c r="J106" s="16" t="s">
        <v>51</v>
      </c>
      <c r="K106" s="9" t="s">
        <v>484</v>
      </c>
      <c r="L106" s="9" t="s">
        <v>485</v>
      </c>
      <c r="M106" s="9" t="s">
        <v>39</v>
      </c>
      <c r="N106" s="10" t="s">
        <v>473</v>
      </c>
      <c r="O106" s="10" t="s">
        <v>473</v>
      </c>
      <c r="P106" s="22"/>
      <c r="Q106" s="15"/>
      <c r="R106" s="22"/>
      <c r="S106" s="22"/>
      <c r="T106" s="22"/>
      <c r="U106" s="22"/>
      <c r="V106" s="22"/>
      <c r="W106" s="22"/>
      <c r="X106" s="23"/>
      <c r="Y106" s="6" t="s">
        <v>41</v>
      </c>
      <c r="Z106" s="10" t="s">
        <v>486</v>
      </c>
      <c r="AA106" s="12" t="str">
        <f t="shared" si="1"/>
        <v>M1-NyO-8c-E-2</v>
      </c>
      <c r="AB106" s="15" t="s">
        <v>43</v>
      </c>
      <c r="AC106" s="16" t="s">
        <v>219</v>
      </c>
      <c r="AD106" s="16" t="s">
        <v>44</v>
      </c>
      <c r="AE106" s="16" t="s">
        <v>45</v>
      </c>
    </row>
    <row r="107" ht="75.0" customHeight="1">
      <c r="A107" s="6" t="s">
        <v>487</v>
      </c>
      <c r="B107" s="6" t="s">
        <v>488</v>
      </c>
      <c r="C107" s="7" t="s">
        <v>32</v>
      </c>
      <c r="D107" s="8" t="s">
        <v>33</v>
      </c>
      <c r="E107" s="6"/>
      <c r="F107" s="17" t="s">
        <v>489</v>
      </c>
      <c r="G107" s="9"/>
      <c r="H107" s="9"/>
      <c r="I107" s="9"/>
      <c r="J107" s="6" t="s">
        <v>188</v>
      </c>
      <c r="K107" s="9" t="s">
        <v>490</v>
      </c>
      <c r="L107" s="9" t="s">
        <v>491</v>
      </c>
      <c r="M107" s="9" t="s">
        <v>39</v>
      </c>
      <c r="N107" s="14" t="s">
        <v>217</v>
      </c>
      <c r="O107" s="14" t="s">
        <v>492</v>
      </c>
      <c r="P107" s="22"/>
      <c r="Q107" s="15"/>
      <c r="R107" s="10"/>
      <c r="S107" s="10"/>
      <c r="T107" s="10"/>
      <c r="U107" s="34"/>
      <c r="V107" s="22"/>
      <c r="W107" s="22"/>
      <c r="X107" s="23"/>
      <c r="Y107" s="6" t="s">
        <v>41</v>
      </c>
      <c r="Z107" s="10" t="s">
        <v>493</v>
      </c>
      <c r="AA107" s="12" t="str">
        <f t="shared" si="1"/>
        <v>M1-NyO-32a-I-1</v>
      </c>
      <c r="AB107" s="15" t="s">
        <v>43</v>
      </c>
      <c r="AC107" s="16" t="s">
        <v>219</v>
      </c>
      <c r="AD107" s="16" t="s">
        <v>44</v>
      </c>
      <c r="AE107" s="16" t="s">
        <v>45</v>
      </c>
    </row>
    <row r="108" ht="75.0" customHeight="1">
      <c r="A108" s="6" t="s">
        <v>487</v>
      </c>
      <c r="B108" s="6" t="s">
        <v>488</v>
      </c>
      <c r="C108" s="18" t="s">
        <v>49</v>
      </c>
      <c r="D108" s="8" t="s">
        <v>33</v>
      </c>
      <c r="E108" s="6"/>
      <c r="F108" s="9" t="s">
        <v>494</v>
      </c>
      <c r="G108" s="9" t="s">
        <v>433</v>
      </c>
      <c r="H108" s="9"/>
      <c r="I108" s="9"/>
      <c r="J108" s="6" t="s">
        <v>71</v>
      </c>
      <c r="K108" s="17" t="s">
        <v>495</v>
      </c>
      <c r="L108" s="17" t="s">
        <v>435</v>
      </c>
      <c r="M108" s="9" t="s">
        <v>39</v>
      </c>
      <c r="N108" s="14" t="s">
        <v>217</v>
      </c>
      <c r="O108" s="14" t="s">
        <v>492</v>
      </c>
      <c r="P108" s="22"/>
      <c r="Q108" s="15"/>
      <c r="R108" s="22"/>
      <c r="S108" s="22"/>
      <c r="T108" s="22"/>
      <c r="U108" s="22"/>
      <c r="V108" s="22"/>
      <c r="W108" s="22"/>
      <c r="X108" s="15"/>
      <c r="Y108" s="6" t="s">
        <v>41</v>
      </c>
      <c r="Z108" s="10" t="s">
        <v>496</v>
      </c>
      <c r="AA108" s="12" t="str">
        <f t="shared" si="1"/>
        <v>M1-NyO-32a-E-1</v>
      </c>
      <c r="AB108" s="15" t="s">
        <v>43</v>
      </c>
      <c r="AC108" s="16" t="s">
        <v>219</v>
      </c>
      <c r="AD108" s="16" t="s">
        <v>44</v>
      </c>
      <c r="AE108" s="16" t="s">
        <v>45</v>
      </c>
    </row>
    <row r="109" ht="75.0" customHeight="1">
      <c r="A109" s="6" t="s">
        <v>497</v>
      </c>
      <c r="B109" s="6" t="s">
        <v>498</v>
      </c>
      <c r="C109" s="7" t="s">
        <v>32</v>
      </c>
      <c r="D109" s="8" t="s">
        <v>33</v>
      </c>
      <c r="E109" s="6"/>
      <c r="F109" s="17" t="s">
        <v>499</v>
      </c>
      <c r="G109" s="9"/>
      <c r="H109" s="9"/>
      <c r="I109" s="6" t="s">
        <v>214</v>
      </c>
      <c r="J109" s="16" t="s">
        <v>500</v>
      </c>
      <c r="K109" s="9" t="s">
        <v>501</v>
      </c>
      <c r="L109" s="17" t="s">
        <v>502</v>
      </c>
      <c r="M109" s="6" t="s">
        <v>39</v>
      </c>
      <c r="N109" s="10" t="s">
        <v>503</v>
      </c>
      <c r="O109" s="10" t="s">
        <v>503</v>
      </c>
      <c r="P109" s="23"/>
      <c r="Q109" s="17"/>
      <c r="R109" s="22"/>
      <c r="S109" s="22"/>
      <c r="T109" s="22"/>
      <c r="U109" s="22"/>
      <c r="V109" s="22"/>
      <c r="W109" s="22"/>
      <c r="X109" s="15"/>
      <c r="Y109" s="6" t="s">
        <v>41</v>
      </c>
      <c r="Z109" s="28" t="s">
        <v>504</v>
      </c>
      <c r="AA109" s="12" t="str">
        <f t="shared" si="1"/>
        <v>M1-NyO-33a-I-1</v>
      </c>
      <c r="AB109" s="15"/>
      <c r="AC109" s="15"/>
      <c r="AD109" s="15"/>
      <c r="AE109" s="16" t="s">
        <v>45</v>
      </c>
    </row>
    <row r="110" ht="75.0" customHeight="1">
      <c r="A110" s="6" t="s">
        <v>497</v>
      </c>
      <c r="B110" s="6" t="s">
        <v>498</v>
      </c>
      <c r="C110" s="7" t="s">
        <v>32</v>
      </c>
      <c r="D110" s="8" t="s">
        <v>33</v>
      </c>
      <c r="E110" s="6"/>
      <c r="F110" s="17" t="s">
        <v>505</v>
      </c>
      <c r="G110" s="17" t="s">
        <v>506</v>
      </c>
      <c r="H110" s="9"/>
      <c r="I110" s="6" t="s">
        <v>214</v>
      </c>
      <c r="J110" s="6" t="s">
        <v>36</v>
      </c>
      <c r="K110" s="9" t="s">
        <v>501</v>
      </c>
      <c r="L110" s="17" t="s">
        <v>507</v>
      </c>
      <c r="M110" s="6" t="s">
        <v>39</v>
      </c>
      <c r="N110" s="10" t="s">
        <v>503</v>
      </c>
      <c r="O110" s="10" t="s">
        <v>503</v>
      </c>
      <c r="P110" s="23"/>
      <c r="Q110" s="17"/>
      <c r="R110" s="22"/>
      <c r="S110" s="22"/>
      <c r="T110" s="22"/>
      <c r="U110" s="22"/>
      <c r="V110" s="22"/>
      <c r="W110" s="22"/>
      <c r="X110" s="23"/>
      <c r="Y110" s="6" t="s">
        <v>41</v>
      </c>
      <c r="Z110" s="28" t="s">
        <v>508</v>
      </c>
      <c r="AA110" s="12" t="str">
        <f t="shared" si="1"/>
        <v>M1-NyO-33a-I-2</v>
      </c>
      <c r="AB110" s="15"/>
      <c r="AC110" s="15"/>
      <c r="AD110" s="15"/>
      <c r="AE110" s="16" t="s">
        <v>45</v>
      </c>
    </row>
    <row r="111" ht="75.0" customHeight="1">
      <c r="A111" s="6" t="s">
        <v>497</v>
      </c>
      <c r="B111" s="6" t="s">
        <v>498</v>
      </c>
      <c r="C111" s="18" t="s">
        <v>49</v>
      </c>
      <c r="D111" s="8" t="s">
        <v>33</v>
      </c>
      <c r="E111" s="6"/>
      <c r="F111" s="21" t="s">
        <v>509</v>
      </c>
      <c r="G111" s="9"/>
      <c r="H111" s="9"/>
      <c r="I111" s="6" t="s">
        <v>103</v>
      </c>
      <c r="J111" s="6" t="s">
        <v>64</v>
      </c>
      <c r="K111" s="9" t="s">
        <v>501</v>
      </c>
      <c r="L111" s="17" t="s">
        <v>510</v>
      </c>
      <c r="M111" s="6" t="s">
        <v>39</v>
      </c>
      <c r="N111" s="14" t="s">
        <v>503</v>
      </c>
      <c r="O111" s="22" t="s">
        <v>503</v>
      </c>
      <c r="P111" s="22"/>
      <c r="Q111" s="15"/>
      <c r="R111" s="10"/>
      <c r="S111" s="10"/>
      <c r="T111" s="10"/>
      <c r="U111" s="10"/>
      <c r="V111" s="14"/>
      <c r="W111" s="22"/>
      <c r="X111" s="23"/>
      <c r="Y111" s="6" t="s">
        <v>41</v>
      </c>
      <c r="Z111" s="28" t="s">
        <v>511</v>
      </c>
      <c r="AA111" s="12" t="str">
        <f t="shared" si="1"/>
        <v>M1-NyO-33a-E-1</v>
      </c>
      <c r="AB111" s="15"/>
      <c r="AC111" s="15"/>
      <c r="AD111" s="15"/>
      <c r="AE111" s="16" t="s">
        <v>45</v>
      </c>
    </row>
    <row r="112" ht="75.0" customHeight="1">
      <c r="A112" s="6" t="s">
        <v>497</v>
      </c>
      <c r="B112" s="6" t="s">
        <v>498</v>
      </c>
      <c r="C112" s="18" t="s">
        <v>49</v>
      </c>
      <c r="D112" s="8" t="s">
        <v>33</v>
      </c>
      <c r="E112" s="6"/>
      <c r="F112" s="21" t="s">
        <v>512</v>
      </c>
      <c r="G112" s="21" t="s">
        <v>513</v>
      </c>
      <c r="H112" s="9"/>
      <c r="I112" s="6" t="s">
        <v>103</v>
      </c>
      <c r="J112" s="6" t="s">
        <v>110</v>
      </c>
      <c r="K112" s="9" t="s">
        <v>514</v>
      </c>
      <c r="L112" s="17" t="s">
        <v>515</v>
      </c>
      <c r="M112" s="6" t="s">
        <v>39</v>
      </c>
      <c r="N112" s="14" t="s">
        <v>503</v>
      </c>
      <c r="O112" s="22" t="s">
        <v>503</v>
      </c>
      <c r="P112" s="22"/>
      <c r="Q112" s="15"/>
      <c r="R112" s="10"/>
      <c r="S112" s="10"/>
      <c r="T112" s="10"/>
      <c r="U112" s="10"/>
      <c r="V112" s="23"/>
      <c r="W112" s="22"/>
      <c r="X112" s="23"/>
      <c r="Y112" s="6" t="s">
        <v>41</v>
      </c>
      <c r="Z112" s="28" t="s">
        <v>516</v>
      </c>
      <c r="AA112" s="12" t="str">
        <f t="shared" si="1"/>
        <v>M1-NyO-33a-E-2</v>
      </c>
      <c r="AB112" s="15"/>
      <c r="AC112" s="15"/>
      <c r="AD112" s="15"/>
      <c r="AE112" s="16" t="s">
        <v>45</v>
      </c>
    </row>
    <row r="113" ht="75.0" customHeight="1">
      <c r="A113" s="6" t="s">
        <v>517</v>
      </c>
      <c r="B113" s="6" t="s">
        <v>518</v>
      </c>
      <c r="C113" s="7" t="s">
        <v>32</v>
      </c>
      <c r="D113" s="8" t="s">
        <v>33</v>
      </c>
      <c r="E113" s="6"/>
      <c r="F113" s="17" t="s">
        <v>519</v>
      </c>
      <c r="G113" s="9"/>
      <c r="H113" s="9"/>
      <c r="I113" s="6" t="s">
        <v>214</v>
      </c>
      <c r="J113" s="6" t="s">
        <v>47</v>
      </c>
      <c r="K113" s="9" t="s">
        <v>501</v>
      </c>
      <c r="L113" s="9" t="s">
        <v>520</v>
      </c>
      <c r="M113" s="6" t="s">
        <v>39</v>
      </c>
      <c r="N113" s="14" t="s">
        <v>521</v>
      </c>
      <c r="O113" s="22" t="s">
        <v>521</v>
      </c>
      <c r="P113" s="22"/>
      <c r="Q113" s="15"/>
      <c r="R113" s="10"/>
      <c r="S113" s="10"/>
      <c r="T113" s="10"/>
      <c r="U113" s="10"/>
      <c r="V113" s="23"/>
      <c r="W113" s="22"/>
      <c r="X113" s="23"/>
      <c r="Y113" s="6" t="s">
        <v>41</v>
      </c>
      <c r="Z113" s="28" t="s">
        <v>522</v>
      </c>
      <c r="AA113" s="12" t="str">
        <f t="shared" si="1"/>
        <v>M1-NyO-33b-I-1</v>
      </c>
      <c r="AB113" s="15"/>
      <c r="AC113" s="15"/>
      <c r="AD113" s="15"/>
      <c r="AE113" s="16" t="s">
        <v>45</v>
      </c>
    </row>
    <row r="114" ht="75.0" customHeight="1">
      <c r="A114" s="6" t="s">
        <v>517</v>
      </c>
      <c r="B114" s="6" t="s">
        <v>518</v>
      </c>
      <c r="C114" s="7" t="s">
        <v>32</v>
      </c>
      <c r="D114" s="8" t="s">
        <v>33</v>
      </c>
      <c r="E114" s="6"/>
      <c r="F114" s="17" t="s">
        <v>512</v>
      </c>
      <c r="G114" s="21" t="s">
        <v>513</v>
      </c>
      <c r="H114" s="9"/>
      <c r="I114" s="6" t="s">
        <v>103</v>
      </c>
      <c r="J114" s="6" t="s">
        <v>110</v>
      </c>
      <c r="K114" s="9" t="s">
        <v>514</v>
      </c>
      <c r="L114" s="17" t="s">
        <v>523</v>
      </c>
      <c r="M114" s="6" t="s">
        <v>39</v>
      </c>
      <c r="N114" s="14" t="s">
        <v>521</v>
      </c>
      <c r="O114" s="14" t="s">
        <v>521</v>
      </c>
      <c r="P114" s="22"/>
      <c r="Q114" s="15"/>
      <c r="R114" s="22"/>
      <c r="S114" s="22"/>
      <c r="T114" s="22"/>
      <c r="U114" s="22"/>
      <c r="V114" s="22"/>
      <c r="W114" s="22"/>
      <c r="X114" s="15"/>
      <c r="Y114" s="6" t="s">
        <v>41</v>
      </c>
      <c r="Z114" s="28" t="s">
        <v>524</v>
      </c>
      <c r="AA114" s="12" t="str">
        <f t="shared" si="1"/>
        <v>M1-NyO-33b-I-2</v>
      </c>
      <c r="AB114" s="15"/>
      <c r="AC114" s="15"/>
      <c r="AD114" s="15"/>
      <c r="AE114" s="16" t="s">
        <v>45</v>
      </c>
    </row>
    <row r="115" ht="75.0" customHeight="1">
      <c r="A115" s="6" t="s">
        <v>517</v>
      </c>
      <c r="B115" s="6" t="s">
        <v>518</v>
      </c>
      <c r="C115" s="18" t="s">
        <v>49</v>
      </c>
      <c r="D115" s="8" t="s">
        <v>33</v>
      </c>
      <c r="E115" s="6"/>
      <c r="F115" s="17" t="s">
        <v>525</v>
      </c>
      <c r="G115" s="17" t="s">
        <v>526</v>
      </c>
      <c r="H115" s="9"/>
      <c r="I115" s="6" t="s">
        <v>266</v>
      </c>
      <c r="J115" s="6" t="s">
        <v>36</v>
      </c>
      <c r="K115" s="9" t="s">
        <v>501</v>
      </c>
      <c r="L115" s="17" t="s">
        <v>527</v>
      </c>
      <c r="M115" s="6" t="s">
        <v>39</v>
      </c>
      <c r="N115" s="14" t="s">
        <v>521</v>
      </c>
      <c r="O115" s="14" t="s">
        <v>521</v>
      </c>
      <c r="P115" s="22"/>
      <c r="Q115" s="15"/>
      <c r="R115" s="22"/>
      <c r="S115" s="22"/>
      <c r="T115" s="22"/>
      <c r="U115" s="22"/>
      <c r="V115" s="22"/>
      <c r="W115" s="22"/>
      <c r="X115" s="23"/>
      <c r="Y115" s="6" t="s">
        <v>41</v>
      </c>
      <c r="Z115" s="28" t="s">
        <v>528</v>
      </c>
      <c r="AA115" s="12" t="str">
        <f t="shared" si="1"/>
        <v>M1-NyO-33b-E-1</v>
      </c>
      <c r="AB115" s="15"/>
      <c r="AC115" s="15"/>
      <c r="AD115" s="15"/>
      <c r="AE115" s="16" t="s">
        <v>45</v>
      </c>
    </row>
    <row r="116" ht="75.0" customHeight="1">
      <c r="A116" s="6" t="s">
        <v>517</v>
      </c>
      <c r="B116" s="6" t="s">
        <v>518</v>
      </c>
      <c r="C116" s="18" t="s">
        <v>49</v>
      </c>
      <c r="D116" s="8" t="s">
        <v>33</v>
      </c>
      <c r="E116" s="6"/>
      <c r="F116" s="17" t="s">
        <v>529</v>
      </c>
      <c r="G116" s="9"/>
      <c r="H116" s="9"/>
      <c r="I116" s="6" t="s">
        <v>266</v>
      </c>
      <c r="J116" s="16" t="s">
        <v>530</v>
      </c>
      <c r="K116" s="9" t="s">
        <v>501</v>
      </c>
      <c r="L116" s="17" t="s">
        <v>531</v>
      </c>
      <c r="M116" s="6" t="s">
        <v>39</v>
      </c>
      <c r="N116" s="14" t="s">
        <v>521</v>
      </c>
      <c r="O116" s="14" t="s">
        <v>521</v>
      </c>
      <c r="P116" s="22"/>
      <c r="Q116" s="15"/>
      <c r="R116" s="22"/>
      <c r="S116" s="22"/>
      <c r="T116" s="22"/>
      <c r="U116" s="22"/>
      <c r="V116" s="22"/>
      <c r="W116" s="22"/>
      <c r="X116" s="23"/>
      <c r="Y116" s="6" t="s">
        <v>41</v>
      </c>
      <c r="Z116" s="28" t="s">
        <v>532</v>
      </c>
      <c r="AA116" s="12" t="str">
        <f t="shared" si="1"/>
        <v>M1-NyO-33b-E-2</v>
      </c>
      <c r="AB116" s="15"/>
      <c r="AC116" s="15"/>
      <c r="AD116" s="15"/>
      <c r="AE116" s="16" t="s">
        <v>45</v>
      </c>
    </row>
    <row r="117" ht="75.0" customHeight="1">
      <c r="A117" s="6" t="s">
        <v>533</v>
      </c>
      <c r="B117" s="6" t="s">
        <v>534</v>
      </c>
      <c r="C117" s="7" t="s">
        <v>32</v>
      </c>
      <c r="D117" s="8" t="s">
        <v>33</v>
      </c>
      <c r="E117" s="6"/>
      <c r="F117" s="17" t="s">
        <v>535</v>
      </c>
      <c r="G117" s="17" t="s">
        <v>536</v>
      </c>
      <c r="H117" s="9"/>
      <c r="I117" s="6" t="s">
        <v>103</v>
      </c>
      <c r="J117" s="6" t="s">
        <v>36</v>
      </c>
      <c r="K117" s="9" t="s">
        <v>537</v>
      </c>
      <c r="L117" s="17" t="s">
        <v>538</v>
      </c>
      <c r="M117" s="6" t="s">
        <v>39</v>
      </c>
      <c r="N117" s="35" t="s">
        <v>539</v>
      </c>
      <c r="O117" s="35" t="s">
        <v>539</v>
      </c>
      <c r="P117" s="22"/>
      <c r="Q117" s="15"/>
      <c r="R117" s="22"/>
      <c r="S117" s="22"/>
      <c r="T117" s="22"/>
      <c r="U117" s="22"/>
      <c r="V117" s="22"/>
      <c r="W117" s="22"/>
      <c r="X117" s="23"/>
      <c r="Y117" s="6" t="s">
        <v>41</v>
      </c>
      <c r="Z117" s="28" t="s">
        <v>540</v>
      </c>
      <c r="AA117" s="12" t="str">
        <f t="shared" si="1"/>
        <v>M1-NyO-33c-I-1</v>
      </c>
      <c r="AB117" s="15"/>
      <c r="AC117" s="15"/>
      <c r="AD117" s="15"/>
      <c r="AE117" s="16" t="s">
        <v>45</v>
      </c>
    </row>
    <row r="118" ht="75.0" customHeight="1">
      <c r="A118" s="6" t="s">
        <v>533</v>
      </c>
      <c r="B118" s="6" t="s">
        <v>534</v>
      </c>
      <c r="C118" s="7" t="s">
        <v>32</v>
      </c>
      <c r="D118" s="8" t="s">
        <v>33</v>
      </c>
      <c r="E118" s="6"/>
      <c r="F118" s="17" t="s">
        <v>541</v>
      </c>
      <c r="G118" s="17" t="s">
        <v>542</v>
      </c>
      <c r="H118" s="36"/>
      <c r="I118" s="15" t="s">
        <v>103</v>
      </c>
      <c r="J118" s="15" t="s">
        <v>36</v>
      </c>
      <c r="K118" s="9" t="s">
        <v>537</v>
      </c>
      <c r="L118" s="17" t="s">
        <v>543</v>
      </c>
      <c r="M118" s="15" t="s">
        <v>39</v>
      </c>
      <c r="N118" s="35" t="s">
        <v>539</v>
      </c>
      <c r="O118" s="35" t="s">
        <v>539</v>
      </c>
      <c r="P118" s="22"/>
      <c r="Q118" s="15"/>
      <c r="R118" s="22"/>
      <c r="S118" s="22"/>
      <c r="T118" s="22"/>
      <c r="U118" s="22"/>
      <c r="V118" s="22"/>
      <c r="W118" s="22"/>
      <c r="X118" s="23"/>
      <c r="Y118" s="6" t="s">
        <v>41</v>
      </c>
      <c r="Z118" s="28" t="s">
        <v>544</v>
      </c>
      <c r="AA118" s="12" t="str">
        <f t="shared" si="1"/>
        <v>M1-NyO-33c-I-2</v>
      </c>
      <c r="AB118" s="15"/>
      <c r="AC118" s="15"/>
      <c r="AD118" s="15"/>
      <c r="AE118" s="16" t="s">
        <v>45</v>
      </c>
    </row>
    <row r="119" ht="75.0" customHeight="1">
      <c r="A119" s="6" t="s">
        <v>533</v>
      </c>
      <c r="B119" s="6" t="s">
        <v>534</v>
      </c>
      <c r="C119" s="18" t="s">
        <v>49</v>
      </c>
      <c r="D119" s="8" t="s">
        <v>33</v>
      </c>
      <c r="E119" s="6"/>
      <c r="F119" s="17" t="s">
        <v>545</v>
      </c>
      <c r="G119" s="9"/>
      <c r="H119" s="36"/>
      <c r="I119" s="15" t="s">
        <v>103</v>
      </c>
      <c r="J119" s="16" t="s">
        <v>500</v>
      </c>
      <c r="K119" s="9" t="s">
        <v>546</v>
      </c>
      <c r="L119" s="17" t="s">
        <v>547</v>
      </c>
      <c r="M119" s="15" t="s">
        <v>39</v>
      </c>
      <c r="N119" s="35" t="s">
        <v>539</v>
      </c>
      <c r="O119" s="35" t="s">
        <v>539</v>
      </c>
      <c r="P119" s="22"/>
      <c r="Q119" s="15"/>
      <c r="R119" s="22"/>
      <c r="S119" s="22"/>
      <c r="T119" s="22"/>
      <c r="U119" s="22"/>
      <c r="V119" s="22"/>
      <c r="W119" s="22"/>
      <c r="X119" s="23"/>
      <c r="Y119" s="6" t="s">
        <v>41</v>
      </c>
      <c r="Z119" s="28" t="s">
        <v>548</v>
      </c>
      <c r="AA119" s="12" t="str">
        <f t="shared" si="1"/>
        <v>M1-NyO-33c-E-1</v>
      </c>
      <c r="AB119" s="15"/>
      <c r="AC119" s="15"/>
      <c r="AD119" s="15"/>
      <c r="AE119" s="16" t="s">
        <v>45</v>
      </c>
    </row>
    <row r="120" ht="75.0" customHeight="1">
      <c r="A120" s="6" t="s">
        <v>533</v>
      </c>
      <c r="B120" s="6" t="s">
        <v>534</v>
      </c>
      <c r="C120" s="18" t="s">
        <v>49</v>
      </c>
      <c r="D120" s="8" t="s">
        <v>33</v>
      </c>
      <c r="E120" s="6"/>
      <c r="F120" s="17" t="s">
        <v>549</v>
      </c>
      <c r="G120" s="9"/>
      <c r="H120" s="9"/>
      <c r="I120" s="6" t="s">
        <v>103</v>
      </c>
      <c r="J120" s="16" t="s">
        <v>500</v>
      </c>
      <c r="K120" s="9" t="s">
        <v>546</v>
      </c>
      <c r="L120" s="17" t="s">
        <v>550</v>
      </c>
      <c r="M120" s="6" t="s">
        <v>39</v>
      </c>
      <c r="N120" s="35" t="s">
        <v>539</v>
      </c>
      <c r="O120" s="35" t="s">
        <v>539</v>
      </c>
      <c r="P120" s="22"/>
      <c r="Q120" s="15"/>
      <c r="R120" s="10"/>
      <c r="S120" s="10"/>
      <c r="T120" s="10"/>
      <c r="U120" s="10"/>
      <c r="V120" s="10"/>
      <c r="W120" s="22"/>
      <c r="X120" s="17"/>
      <c r="Y120" s="6" t="s">
        <v>41</v>
      </c>
      <c r="Z120" s="28" t="s">
        <v>551</v>
      </c>
      <c r="AA120" s="12" t="str">
        <f t="shared" si="1"/>
        <v>M1-NyO-33c-E-2</v>
      </c>
      <c r="AB120" s="15"/>
      <c r="AC120" s="15"/>
      <c r="AD120" s="15"/>
      <c r="AE120" s="16" t="s">
        <v>45</v>
      </c>
    </row>
    <row r="121" ht="75.0" customHeight="1">
      <c r="A121" s="6" t="s">
        <v>552</v>
      </c>
      <c r="B121" s="6" t="s">
        <v>553</v>
      </c>
      <c r="C121" s="7" t="s">
        <v>32</v>
      </c>
      <c r="D121" s="8" t="s">
        <v>33</v>
      </c>
      <c r="E121" s="6"/>
      <c r="F121" s="17" t="s">
        <v>554</v>
      </c>
      <c r="G121" s="9"/>
      <c r="H121" s="9"/>
      <c r="I121" s="9"/>
      <c r="J121" s="6" t="s">
        <v>64</v>
      </c>
      <c r="K121" s="9" t="s">
        <v>555</v>
      </c>
      <c r="L121" s="17" t="s">
        <v>556</v>
      </c>
      <c r="M121" s="9" t="s">
        <v>39</v>
      </c>
      <c r="N121" s="10" t="s">
        <v>557</v>
      </c>
      <c r="O121" s="10" t="s">
        <v>558</v>
      </c>
      <c r="P121" s="22"/>
      <c r="Q121" s="15"/>
      <c r="R121" s="14"/>
      <c r="S121" s="14"/>
      <c r="T121" s="14"/>
      <c r="U121" s="14"/>
      <c r="V121" s="10"/>
      <c r="W121" s="22"/>
      <c r="X121" s="15"/>
      <c r="Y121" s="6" t="s">
        <v>41</v>
      </c>
      <c r="Z121" s="28" t="s">
        <v>559</v>
      </c>
      <c r="AA121" s="12" t="str">
        <f t="shared" si="1"/>
        <v>M1-NyO-34a-I-1</v>
      </c>
      <c r="AB121" s="15"/>
      <c r="AC121" s="15"/>
      <c r="AD121" s="15"/>
      <c r="AE121" s="16" t="s">
        <v>45</v>
      </c>
    </row>
    <row r="122" ht="75.0" customHeight="1">
      <c r="A122" s="6" t="s">
        <v>552</v>
      </c>
      <c r="B122" s="6" t="s">
        <v>553</v>
      </c>
      <c r="C122" s="18" t="s">
        <v>49</v>
      </c>
      <c r="D122" s="8" t="s">
        <v>33</v>
      </c>
      <c r="E122" s="6"/>
      <c r="F122" s="9" t="s">
        <v>560</v>
      </c>
      <c r="G122" s="9" t="s">
        <v>561</v>
      </c>
      <c r="H122" s="9"/>
      <c r="I122" s="9"/>
      <c r="J122" s="6" t="s">
        <v>71</v>
      </c>
      <c r="K122" s="9" t="s">
        <v>562</v>
      </c>
      <c r="L122" s="9" t="s">
        <v>563</v>
      </c>
      <c r="M122" s="9" t="s">
        <v>39</v>
      </c>
      <c r="N122" s="10" t="s">
        <v>564</v>
      </c>
      <c r="O122" s="10" t="s">
        <v>565</v>
      </c>
      <c r="P122" s="22"/>
      <c r="Q122" s="15"/>
      <c r="R122" s="22"/>
      <c r="S122" s="22"/>
      <c r="T122" s="22"/>
      <c r="U122" s="22"/>
      <c r="V122" s="22"/>
      <c r="W122" s="22"/>
      <c r="X122" s="15"/>
      <c r="Y122" s="6" t="s">
        <v>41</v>
      </c>
      <c r="Z122" s="28" t="s">
        <v>566</v>
      </c>
      <c r="AA122" s="12" t="str">
        <f t="shared" si="1"/>
        <v>M1-NyO-34a-E-1</v>
      </c>
      <c r="AB122" s="15"/>
      <c r="AC122" s="15"/>
      <c r="AD122" s="15"/>
      <c r="AE122" s="16" t="s">
        <v>45</v>
      </c>
    </row>
    <row r="123" ht="75.0" customHeight="1">
      <c r="A123" s="6" t="s">
        <v>552</v>
      </c>
      <c r="B123" s="6" t="s">
        <v>553</v>
      </c>
      <c r="C123" s="18" t="s">
        <v>49</v>
      </c>
      <c r="D123" s="8" t="s">
        <v>33</v>
      </c>
      <c r="E123" s="6"/>
      <c r="F123" s="9" t="s">
        <v>560</v>
      </c>
      <c r="G123" s="9" t="s">
        <v>567</v>
      </c>
      <c r="H123" s="9"/>
      <c r="I123" s="9"/>
      <c r="J123" s="6" t="s">
        <v>71</v>
      </c>
      <c r="K123" s="9" t="s">
        <v>562</v>
      </c>
      <c r="L123" s="17" t="s">
        <v>568</v>
      </c>
      <c r="M123" s="9" t="s">
        <v>39</v>
      </c>
      <c r="N123" s="14" t="s">
        <v>569</v>
      </c>
      <c r="O123" s="10" t="s">
        <v>570</v>
      </c>
      <c r="P123" s="22"/>
      <c r="Q123" s="15"/>
      <c r="R123" s="22"/>
      <c r="S123" s="22"/>
      <c r="T123" s="22"/>
      <c r="U123" s="22"/>
      <c r="V123" s="22"/>
      <c r="W123" s="22"/>
      <c r="X123" s="15"/>
      <c r="Y123" s="6" t="s">
        <v>41</v>
      </c>
      <c r="Z123" s="28" t="s">
        <v>571</v>
      </c>
      <c r="AA123" s="12" t="str">
        <f t="shared" si="1"/>
        <v>M1-NyO-34a-E-2</v>
      </c>
      <c r="AB123" s="15"/>
      <c r="AC123" s="15"/>
      <c r="AD123" s="15"/>
      <c r="AE123" s="16" t="s">
        <v>45</v>
      </c>
    </row>
    <row r="124" ht="75.0" customHeight="1">
      <c r="A124" s="6" t="s">
        <v>572</v>
      </c>
      <c r="B124" s="6" t="s">
        <v>573</v>
      </c>
      <c r="C124" s="7" t="s">
        <v>32</v>
      </c>
      <c r="D124" s="8" t="s">
        <v>33</v>
      </c>
      <c r="E124" s="6"/>
      <c r="F124" s="17" t="s">
        <v>574</v>
      </c>
      <c r="G124" s="9"/>
      <c r="H124" s="9"/>
      <c r="I124" s="6" t="s">
        <v>103</v>
      </c>
      <c r="J124" s="6" t="s">
        <v>64</v>
      </c>
      <c r="K124" s="9" t="s">
        <v>575</v>
      </c>
      <c r="L124" s="17" t="s">
        <v>576</v>
      </c>
      <c r="M124" s="6" t="s">
        <v>39</v>
      </c>
      <c r="N124" s="14" t="s">
        <v>577</v>
      </c>
      <c r="O124" s="22" t="s">
        <v>577</v>
      </c>
      <c r="P124" s="22"/>
      <c r="Q124" s="15"/>
      <c r="R124" s="22"/>
      <c r="S124" s="22"/>
      <c r="T124" s="22"/>
      <c r="U124" s="22"/>
      <c r="V124" s="22"/>
      <c r="W124" s="22"/>
      <c r="X124" s="15"/>
      <c r="Y124" s="6" t="s">
        <v>41</v>
      </c>
      <c r="Z124" s="10" t="s">
        <v>578</v>
      </c>
      <c r="AA124" s="12" t="str">
        <f t="shared" si="1"/>
        <v>M1-NyO-9a-I-1</v>
      </c>
      <c r="AB124" s="15" t="s">
        <v>43</v>
      </c>
      <c r="AC124" s="15"/>
      <c r="AD124" s="16" t="s">
        <v>44</v>
      </c>
      <c r="AE124" s="16"/>
    </row>
    <row r="125" ht="75.0" customHeight="1">
      <c r="A125" s="6" t="s">
        <v>572</v>
      </c>
      <c r="B125" s="6" t="s">
        <v>573</v>
      </c>
      <c r="C125" s="18" t="s">
        <v>49</v>
      </c>
      <c r="D125" s="8" t="s">
        <v>33</v>
      </c>
      <c r="E125" s="6"/>
      <c r="F125" s="17" t="s">
        <v>579</v>
      </c>
      <c r="G125" s="9"/>
      <c r="H125" s="9"/>
      <c r="I125" s="6" t="s">
        <v>214</v>
      </c>
      <c r="J125" s="6" t="s">
        <v>47</v>
      </c>
      <c r="K125" s="9" t="s">
        <v>580</v>
      </c>
      <c r="L125" s="17" t="s">
        <v>581</v>
      </c>
      <c r="M125" s="6" t="s">
        <v>39</v>
      </c>
      <c r="N125" s="14" t="s">
        <v>577</v>
      </c>
      <c r="O125" s="14" t="s">
        <v>577</v>
      </c>
      <c r="P125" s="22"/>
      <c r="Q125" s="15"/>
      <c r="R125" s="14"/>
      <c r="S125" s="14"/>
      <c r="T125" s="22"/>
      <c r="U125" s="14"/>
      <c r="V125" s="14"/>
      <c r="W125" s="10"/>
      <c r="X125" s="15"/>
      <c r="Y125" s="6" t="s">
        <v>41</v>
      </c>
      <c r="Z125" s="19" t="s">
        <v>582</v>
      </c>
      <c r="AA125" s="12" t="str">
        <f t="shared" si="1"/>
        <v>M1-NyO-9a-E-1</v>
      </c>
      <c r="AB125" s="15" t="s">
        <v>43</v>
      </c>
      <c r="AC125" s="15"/>
      <c r="AD125" s="16" t="s">
        <v>44</v>
      </c>
      <c r="AE125" s="16"/>
    </row>
    <row r="126" ht="75.0" customHeight="1">
      <c r="A126" s="6" t="s">
        <v>572</v>
      </c>
      <c r="B126" s="6" t="s">
        <v>573</v>
      </c>
      <c r="C126" s="18" t="s">
        <v>49</v>
      </c>
      <c r="D126" s="8" t="s">
        <v>33</v>
      </c>
      <c r="E126" s="6"/>
      <c r="F126" s="17" t="s">
        <v>583</v>
      </c>
      <c r="G126" s="9"/>
      <c r="H126" s="9"/>
      <c r="I126" s="6" t="s">
        <v>214</v>
      </c>
      <c r="J126" s="6" t="s">
        <v>47</v>
      </c>
      <c r="K126" s="9" t="s">
        <v>580</v>
      </c>
      <c r="L126" s="9" t="s">
        <v>584</v>
      </c>
      <c r="M126" s="6" t="s">
        <v>39</v>
      </c>
      <c r="N126" s="14" t="s">
        <v>577</v>
      </c>
      <c r="O126" s="14" t="s">
        <v>577</v>
      </c>
      <c r="P126" s="10"/>
      <c r="Q126" s="15"/>
      <c r="R126" s="14"/>
      <c r="S126" s="14"/>
      <c r="T126" s="22"/>
      <c r="U126" s="14"/>
      <c r="V126" s="14"/>
      <c r="W126" s="10"/>
      <c r="X126" s="15"/>
      <c r="Y126" s="6" t="s">
        <v>41</v>
      </c>
      <c r="Z126" s="10" t="s">
        <v>585</v>
      </c>
      <c r="AA126" s="12" t="str">
        <f t="shared" si="1"/>
        <v>M1-NyO-9a-E-2</v>
      </c>
      <c r="AB126" s="15" t="s">
        <v>43</v>
      </c>
      <c r="AC126" s="15"/>
      <c r="AD126" s="16" t="s">
        <v>44</v>
      </c>
      <c r="AE126" s="16"/>
    </row>
    <row r="127" ht="75.0" customHeight="1">
      <c r="A127" s="6" t="s">
        <v>572</v>
      </c>
      <c r="B127" s="6" t="s">
        <v>573</v>
      </c>
      <c r="C127" s="18" t="s">
        <v>49</v>
      </c>
      <c r="D127" s="8" t="s">
        <v>33</v>
      </c>
      <c r="E127" s="6"/>
      <c r="F127" s="9" t="s">
        <v>586</v>
      </c>
      <c r="G127" s="9"/>
      <c r="H127" s="9"/>
      <c r="I127" s="6" t="s">
        <v>214</v>
      </c>
      <c r="J127" s="6" t="s">
        <v>47</v>
      </c>
      <c r="K127" s="9" t="s">
        <v>580</v>
      </c>
      <c r="L127" s="9" t="s">
        <v>587</v>
      </c>
      <c r="M127" s="6" t="s">
        <v>39</v>
      </c>
      <c r="N127" s="14" t="s">
        <v>577</v>
      </c>
      <c r="O127" s="14" t="s">
        <v>577</v>
      </c>
      <c r="P127" s="10"/>
      <c r="Q127" s="15"/>
      <c r="R127" s="14"/>
      <c r="S127" s="14"/>
      <c r="T127" s="22"/>
      <c r="U127" s="14"/>
      <c r="V127" s="14"/>
      <c r="W127" s="22"/>
      <c r="X127" s="15"/>
      <c r="Y127" s="6" t="s">
        <v>41</v>
      </c>
      <c r="Z127" s="10" t="s">
        <v>588</v>
      </c>
      <c r="AA127" s="12" t="str">
        <f t="shared" si="1"/>
        <v>M1-NyO-9a-E-3</v>
      </c>
      <c r="AB127" s="15" t="s">
        <v>43</v>
      </c>
      <c r="AC127" s="15"/>
      <c r="AD127" s="16" t="s">
        <v>44</v>
      </c>
      <c r="AE127" s="16"/>
    </row>
    <row r="128" ht="75.0" customHeight="1">
      <c r="A128" s="6" t="s">
        <v>589</v>
      </c>
      <c r="B128" s="6" t="s">
        <v>590</v>
      </c>
      <c r="C128" s="7" t="s">
        <v>32</v>
      </c>
      <c r="D128" s="8" t="s">
        <v>33</v>
      </c>
      <c r="E128" s="6"/>
      <c r="F128" s="17" t="s">
        <v>591</v>
      </c>
      <c r="G128" s="9"/>
      <c r="H128" s="9"/>
      <c r="I128" s="6" t="s">
        <v>214</v>
      </c>
      <c r="J128" s="6" t="s">
        <v>47</v>
      </c>
      <c r="K128" s="20" t="s">
        <v>592</v>
      </c>
      <c r="L128" s="17" t="s">
        <v>593</v>
      </c>
      <c r="M128" s="6" t="s">
        <v>39</v>
      </c>
      <c r="N128" s="10" t="s">
        <v>594</v>
      </c>
      <c r="O128" s="10" t="s">
        <v>595</v>
      </c>
      <c r="P128" s="22"/>
      <c r="Q128" s="15"/>
      <c r="R128" s="10"/>
      <c r="S128" s="10"/>
      <c r="T128" s="22"/>
      <c r="U128" s="10"/>
      <c r="V128" s="10"/>
      <c r="W128" s="22"/>
      <c r="X128" s="15"/>
      <c r="Y128" s="6" t="s">
        <v>41</v>
      </c>
      <c r="Z128" s="28" t="s">
        <v>596</v>
      </c>
      <c r="AA128" s="12" t="str">
        <f t="shared" si="1"/>
        <v>M1-NyO-35a-I-1</v>
      </c>
      <c r="AB128" s="15" t="s">
        <v>43</v>
      </c>
      <c r="AC128" s="15"/>
      <c r="AD128" s="15"/>
      <c r="AE128" s="15"/>
    </row>
    <row r="129" ht="75.0" customHeight="1">
      <c r="A129" s="6" t="s">
        <v>589</v>
      </c>
      <c r="B129" s="6" t="s">
        <v>590</v>
      </c>
      <c r="C129" s="7" t="s">
        <v>32</v>
      </c>
      <c r="D129" s="8" t="s">
        <v>33</v>
      </c>
      <c r="E129" s="6"/>
      <c r="F129" s="17" t="s">
        <v>597</v>
      </c>
      <c r="G129" s="9"/>
      <c r="H129" s="9"/>
      <c r="I129" s="6" t="s">
        <v>214</v>
      </c>
      <c r="J129" s="6" t="s">
        <v>47</v>
      </c>
      <c r="K129" s="20" t="s">
        <v>598</v>
      </c>
      <c r="L129" s="17" t="s">
        <v>599</v>
      </c>
      <c r="M129" s="6" t="s">
        <v>39</v>
      </c>
      <c r="N129" s="10" t="s">
        <v>594</v>
      </c>
      <c r="O129" s="10" t="s">
        <v>600</v>
      </c>
      <c r="P129" s="22"/>
      <c r="Q129" s="15"/>
      <c r="R129" s="10"/>
      <c r="S129" s="10"/>
      <c r="T129" s="22"/>
      <c r="U129" s="10"/>
      <c r="V129" s="10"/>
      <c r="W129" s="22"/>
      <c r="X129" s="15"/>
      <c r="Y129" s="6" t="s">
        <v>41</v>
      </c>
      <c r="Z129" s="28" t="s">
        <v>601</v>
      </c>
      <c r="AA129" s="12" t="str">
        <f t="shared" si="1"/>
        <v>M1-NyO-35a-I-2</v>
      </c>
      <c r="AB129" s="15" t="s">
        <v>43</v>
      </c>
      <c r="AC129" s="15"/>
      <c r="AD129" s="15"/>
      <c r="AE129" s="15"/>
    </row>
    <row r="130" ht="75.0" customHeight="1">
      <c r="A130" s="6" t="s">
        <v>589</v>
      </c>
      <c r="B130" s="6" t="s">
        <v>590</v>
      </c>
      <c r="C130" s="7" t="s">
        <v>32</v>
      </c>
      <c r="D130" s="8" t="s">
        <v>33</v>
      </c>
      <c r="E130" s="6"/>
      <c r="F130" s="17" t="s">
        <v>602</v>
      </c>
      <c r="G130" s="9"/>
      <c r="H130" s="9"/>
      <c r="I130" s="6" t="s">
        <v>214</v>
      </c>
      <c r="J130" s="6" t="s">
        <v>47</v>
      </c>
      <c r="K130" s="20" t="s">
        <v>598</v>
      </c>
      <c r="L130" s="17" t="s">
        <v>603</v>
      </c>
      <c r="M130" s="6" t="s">
        <v>39</v>
      </c>
      <c r="N130" s="10" t="s">
        <v>594</v>
      </c>
      <c r="O130" s="10" t="s">
        <v>604</v>
      </c>
      <c r="P130" s="22"/>
      <c r="Q130" s="15"/>
      <c r="R130" s="22"/>
      <c r="S130" s="22"/>
      <c r="T130" s="22"/>
      <c r="U130" s="22"/>
      <c r="V130" s="22"/>
      <c r="W130" s="22"/>
      <c r="X130" s="15"/>
      <c r="Y130" s="6" t="s">
        <v>41</v>
      </c>
      <c r="Z130" s="28" t="s">
        <v>605</v>
      </c>
      <c r="AA130" s="12" t="str">
        <f t="shared" si="1"/>
        <v>M1-NyO-35a-I-3</v>
      </c>
      <c r="AB130" s="15" t="s">
        <v>43</v>
      </c>
      <c r="AC130" s="15"/>
      <c r="AD130" s="15"/>
      <c r="AE130" s="15"/>
    </row>
    <row r="131" ht="75.0" customHeight="1">
      <c r="A131" s="6" t="s">
        <v>589</v>
      </c>
      <c r="B131" s="6" t="s">
        <v>590</v>
      </c>
      <c r="C131" s="18" t="s">
        <v>49</v>
      </c>
      <c r="D131" s="8" t="s">
        <v>33</v>
      </c>
      <c r="E131" s="6"/>
      <c r="F131" s="17" t="s">
        <v>606</v>
      </c>
      <c r="G131" s="9"/>
      <c r="H131" s="9"/>
      <c r="I131" s="6" t="s">
        <v>214</v>
      </c>
      <c r="J131" s="6" t="s">
        <v>47</v>
      </c>
      <c r="K131" s="21" t="s">
        <v>607</v>
      </c>
      <c r="L131" s="17" t="s">
        <v>608</v>
      </c>
      <c r="M131" s="6" t="s">
        <v>39</v>
      </c>
      <c r="N131" s="10" t="s">
        <v>594</v>
      </c>
      <c r="O131" s="10" t="s">
        <v>609</v>
      </c>
      <c r="P131" s="22"/>
      <c r="Q131" s="15"/>
      <c r="R131" s="22"/>
      <c r="S131" s="22"/>
      <c r="T131" s="22"/>
      <c r="U131" s="22"/>
      <c r="V131" s="22"/>
      <c r="W131" s="22"/>
      <c r="X131" s="15"/>
      <c r="Y131" s="6" t="s">
        <v>41</v>
      </c>
      <c r="Z131" s="28" t="s">
        <v>610</v>
      </c>
      <c r="AA131" s="12" t="str">
        <f t="shared" si="1"/>
        <v>M1-NyO-35a-E-1</v>
      </c>
      <c r="AB131" s="15" t="s">
        <v>43</v>
      </c>
      <c r="AC131" s="15"/>
      <c r="AD131" s="15"/>
      <c r="AE131" s="15"/>
    </row>
    <row r="132" ht="75.0" customHeight="1">
      <c r="A132" s="6" t="s">
        <v>589</v>
      </c>
      <c r="B132" s="6" t="s">
        <v>590</v>
      </c>
      <c r="C132" s="18" t="s">
        <v>49</v>
      </c>
      <c r="D132" s="8" t="s">
        <v>33</v>
      </c>
      <c r="E132" s="6"/>
      <c r="F132" s="17" t="s">
        <v>611</v>
      </c>
      <c r="G132" s="9"/>
      <c r="H132" s="9"/>
      <c r="I132" s="6" t="s">
        <v>214</v>
      </c>
      <c r="J132" s="6" t="s">
        <v>47</v>
      </c>
      <c r="K132" s="21" t="s">
        <v>612</v>
      </c>
      <c r="L132" s="17" t="s">
        <v>613</v>
      </c>
      <c r="M132" s="6" t="s">
        <v>39</v>
      </c>
      <c r="N132" s="10" t="s">
        <v>594</v>
      </c>
      <c r="O132" s="10" t="s">
        <v>614</v>
      </c>
      <c r="P132" s="22"/>
      <c r="Q132" s="15"/>
      <c r="R132" s="22"/>
      <c r="S132" s="22"/>
      <c r="T132" s="22"/>
      <c r="U132" s="22"/>
      <c r="V132" s="22"/>
      <c r="W132" s="22"/>
      <c r="X132" s="15"/>
      <c r="Y132" s="6" t="s">
        <v>41</v>
      </c>
      <c r="Z132" s="28" t="s">
        <v>615</v>
      </c>
      <c r="AA132" s="12" t="str">
        <f t="shared" si="1"/>
        <v>M1-NyO-35a-E-2</v>
      </c>
      <c r="AB132" s="15" t="s">
        <v>43</v>
      </c>
      <c r="AC132" s="15"/>
      <c r="AD132" s="15"/>
      <c r="AE132" s="15"/>
    </row>
    <row r="133" ht="75.0" customHeight="1">
      <c r="A133" s="6" t="s">
        <v>589</v>
      </c>
      <c r="B133" s="6" t="s">
        <v>590</v>
      </c>
      <c r="C133" s="18" t="s">
        <v>49</v>
      </c>
      <c r="D133" s="8" t="s">
        <v>33</v>
      </c>
      <c r="E133" s="6"/>
      <c r="F133" s="17" t="s">
        <v>616</v>
      </c>
      <c r="G133" s="9"/>
      <c r="H133" s="9"/>
      <c r="I133" s="6" t="s">
        <v>214</v>
      </c>
      <c r="J133" s="6" t="s">
        <v>47</v>
      </c>
      <c r="K133" s="20" t="s">
        <v>617</v>
      </c>
      <c r="L133" s="17" t="s">
        <v>618</v>
      </c>
      <c r="M133" s="6" t="s">
        <v>39</v>
      </c>
      <c r="N133" s="10" t="s">
        <v>594</v>
      </c>
      <c r="O133" s="10" t="s">
        <v>619</v>
      </c>
      <c r="P133" s="22"/>
      <c r="Q133" s="15"/>
      <c r="R133" s="22"/>
      <c r="S133" s="22"/>
      <c r="T133" s="22"/>
      <c r="U133" s="22"/>
      <c r="V133" s="22"/>
      <c r="W133" s="22"/>
      <c r="X133" s="15"/>
      <c r="Y133" s="6" t="s">
        <v>41</v>
      </c>
      <c r="Z133" s="28" t="s">
        <v>620</v>
      </c>
      <c r="AA133" s="12" t="str">
        <f t="shared" si="1"/>
        <v>M1-NyO-35a-E-3</v>
      </c>
      <c r="AB133" s="15" t="s">
        <v>43</v>
      </c>
      <c r="AC133" s="15"/>
      <c r="AD133" s="15"/>
      <c r="AE133" s="15"/>
    </row>
    <row r="134" ht="75.0" customHeight="1">
      <c r="A134" s="6" t="s">
        <v>621</v>
      </c>
      <c r="B134" s="6" t="s">
        <v>622</v>
      </c>
      <c r="C134" s="7" t="s">
        <v>32</v>
      </c>
      <c r="D134" s="8" t="s">
        <v>33</v>
      </c>
      <c r="E134" s="6"/>
      <c r="F134" s="9" t="s">
        <v>623</v>
      </c>
      <c r="G134" s="17" t="s">
        <v>624</v>
      </c>
      <c r="H134" s="9"/>
      <c r="I134" s="16" t="s">
        <v>103</v>
      </c>
      <c r="J134" s="6" t="s">
        <v>110</v>
      </c>
      <c r="K134" s="20" t="s">
        <v>625</v>
      </c>
      <c r="L134" s="17" t="s">
        <v>626</v>
      </c>
      <c r="M134" s="6" t="s">
        <v>39</v>
      </c>
      <c r="N134" s="14" t="s">
        <v>627</v>
      </c>
      <c r="O134" s="10" t="s">
        <v>628</v>
      </c>
      <c r="P134" s="22"/>
      <c r="Q134" s="15"/>
      <c r="R134" s="22"/>
      <c r="S134" s="22"/>
      <c r="T134" s="22"/>
      <c r="U134" s="22"/>
      <c r="V134" s="22"/>
      <c r="W134" s="22"/>
      <c r="X134" s="15"/>
      <c r="Y134" s="6" t="s">
        <v>41</v>
      </c>
      <c r="Z134" s="28" t="s">
        <v>629</v>
      </c>
      <c r="AA134" s="12" t="str">
        <f t="shared" si="1"/>
        <v>M1-NyO-48a-I-1</v>
      </c>
      <c r="AB134" s="15" t="s">
        <v>43</v>
      </c>
      <c r="AC134" s="15"/>
      <c r="AD134" s="15"/>
      <c r="AE134" s="15"/>
    </row>
    <row r="135" ht="75.0" customHeight="1">
      <c r="A135" s="6" t="s">
        <v>621</v>
      </c>
      <c r="B135" s="6" t="s">
        <v>622</v>
      </c>
      <c r="C135" s="7" t="s">
        <v>32</v>
      </c>
      <c r="D135" s="8" t="s">
        <v>33</v>
      </c>
      <c r="E135" s="6"/>
      <c r="F135" s="9" t="s">
        <v>623</v>
      </c>
      <c r="G135" s="17" t="s">
        <v>630</v>
      </c>
      <c r="H135" s="9"/>
      <c r="I135" s="16" t="s">
        <v>103</v>
      </c>
      <c r="J135" s="6" t="s">
        <v>110</v>
      </c>
      <c r="K135" s="20" t="s">
        <v>625</v>
      </c>
      <c r="L135" s="9" t="s">
        <v>631</v>
      </c>
      <c r="M135" s="6" t="s">
        <v>39</v>
      </c>
      <c r="N135" s="14" t="s">
        <v>627</v>
      </c>
      <c r="O135" s="10" t="s">
        <v>628</v>
      </c>
      <c r="P135" s="22"/>
      <c r="Q135" s="15"/>
      <c r="R135" s="22"/>
      <c r="S135" s="22"/>
      <c r="T135" s="22"/>
      <c r="U135" s="22"/>
      <c r="V135" s="22"/>
      <c r="W135" s="22"/>
      <c r="X135" s="15"/>
      <c r="Y135" s="6" t="s">
        <v>41</v>
      </c>
      <c r="Z135" s="28" t="s">
        <v>632</v>
      </c>
      <c r="AA135" s="12" t="str">
        <f t="shared" si="1"/>
        <v>M1-NyO-48a-I-2</v>
      </c>
      <c r="AB135" s="15" t="s">
        <v>43</v>
      </c>
      <c r="AC135" s="15"/>
      <c r="AD135" s="15"/>
      <c r="AE135" s="15"/>
    </row>
    <row r="136" ht="75.0" customHeight="1">
      <c r="A136" s="6" t="s">
        <v>621</v>
      </c>
      <c r="B136" s="6" t="s">
        <v>622</v>
      </c>
      <c r="C136" s="7" t="s">
        <v>32</v>
      </c>
      <c r="D136" s="8" t="s">
        <v>33</v>
      </c>
      <c r="E136" s="6"/>
      <c r="F136" s="17" t="s">
        <v>633</v>
      </c>
      <c r="G136" s="17" t="s">
        <v>634</v>
      </c>
      <c r="H136" s="9"/>
      <c r="I136" s="16" t="s">
        <v>103</v>
      </c>
      <c r="J136" s="6" t="s">
        <v>110</v>
      </c>
      <c r="K136" s="21" t="s">
        <v>635</v>
      </c>
      <c r="L136" s="9" t="s">
        <v>636</v>
      </c>
      <c r="M136" s="6" t="s">
        <v>39</v>
      </c>
      <c r="N136" s="14" t="s">
        <v>627</v>
      </c>
      <c r="O136" s="10" t="s">
        <v>628</v>
      </c>
      <c r="P136" s="22"/>
      <c r="Q136" s="15"/>
      <c r="R136" s="22"/>
      <c r="S136" s="22"/>
      <c r="T136" s="22"/>
      <c r="U136" s="22"/>
      <c r="V136" s="22"/>
      <c r="W136" s="22"/>
      <c r="X136" s="15"/>
      <c r="Y136" s="6" t="s">
        <v>41</v>
      </c>
      <c r="Z136" s="28" t="s">
        <v>637</v>
      </c>
      <c r="AA136" s="12" t="str">
        <f t="shared" si="1"/>
        <v>M1-NyO-48a-I-3</v>
      </c>
      <c r="AB136" s="15" t="s">
        <v>43</v>
      </c>
      <c r="AC136" s="15"/>
      <c r="AD136" s="15"/>
      <c r="AE136" s="15"/>
    </row>
    <row r="137" ht="75.0" customHeight="1">
      <c r="A137" s="6" t="s">
        <v>621</v>
      </c>
      <c r="B137" s="6" t="s">
        <v>622</v>
      </c>
      <c r="C137" s="7" t="s">
        <v>32</v>
      </c>
      <c r="D137" s="8" t="s">
        <v>33</v>
      </c>
      <c r="E137" s="6"/>
      <c r="F137" s="17" t="s">
        <v>633</v>
      </c>
      <c r="G137" s="17" t="s">
        <v>638</v>
      </c>
      <c r="H137" s="9"/>
      <c r="I137" s="16" t="s">
        <v>103</v>
      </c>
      <c r="J137" s="6" t="s">
        <v>110</v>
      </c>
      <c r="K137" s="20" t="s">
        <v>639</v>
      </c>
      <c r="L137" s="9" t="s">
        <v>640</v>
      </c>
      <c r="M137" s="6" t="s">
        <v>39</v>
      </c>
      <c r="N137" s="14" t="s">
        <v>627</v>
      </c>
      <c r="O137" s="10" t="s">
        <v>628</v>
      </c>
      <c r="P137" s="23"/>
      <c r="Q137" s="15"/>
      <c r="R137" s="22"/>
      <c r="S137" s="22"/>
      <c r="T137" s="22"/>
      <c r="U137" s="22"/>
      <c r="V137" s="22"/>
      <c r="W137" s="22"/>
      <c r="X137" s="15"/>
      <c r="Y137" s="6" t="s">
        <v>41</v>
      </c>
      <c r="Z137" s="28" t="s">
        <v>641</v>
      </c>
      <c r="AA137" s="12" t="str">
        <f t="shared" si="1"/>
        <v>M1-NyO-48a-I-4</v>
      </c>
      <c r="AB137" s="15" t="s">
        <v>43</v>
      </c>
      <c r="AC137" s="15"/>
      <c r="AD137" s="15"/>
      <c r="AE137" s="15"/>
    </row>
    <row r="138" ht="75.0" customHeight="1">
      <c r="A138" s="6" t="s">
        <v>621</v>
      </c>
      <c r="B138" s="6" t="s">
        <v>622</v>
      </c>
      <c r="C138" s="18" t="s">
        <v>49</v>
      </c>
      <c r="D138" s="8" t="s">
        <v>33</v>
      </c>
      <c r="E138" s="6"/>
      <c r="F138" s="9" t="s">
        <v>642</v>
      </c>
      <c r="G138" s="9" t="s">
        <v>50</v>
      </c>
      <c r="H138" s="9"/>
      <c r="I138" s="16" t="s">
        <v>103</v>
      </c>
      <c r="J138" s="6" t="s">
        <v>36</v>
      </c>
      <c r="K138" s="20" t="s">
        <v>643</v>
      </c>
      <c r="L138" s="9" t="s">
        <v>644</v>
      </c>
      <c r="M138" s="6" t="s">
        <v>39</v>
      </c>
      <c r="N138" s="14" t="s">
        <v>627</v>
      </c>
      <c r="O138" s="10" t="s">
        <v>628</v>
      </c>
      <c r="P138" s="22"/>
      <c r="Q138" s="15"/>
      <c r="R138" s="22"/>
      <c r="S138" s="22"/>
      <c r="T138" s="22"/>
      <c r="U138" s="22"/>
      <c r="V138" s="22"/>
      <c r="W138" s="22"/>
      <c r="X138" s="15"/>
      <c r="Y138" s="6" t="s">
        <v>41</v>
      </c>
      <c r="Z138" s="28" t="s">
        <v>645</v>
      </c>
      <c r="AA138" s="12" t="str">
        <f t="shared" si="1"/>
        <v>M1-NyO-48a-E-1</v>
      </c>
      <c r="AB138" s="15" t="s">
        <v>43</v>
      </c>
      <c r="AC138" s="15"/>
      <c r="AD138" s="15"/>
      <c r="AE138" s="15"/>
    </row>
    <row r="139" ht="75.0" customHeight="1">
      <c r="A139" s="6" t="s">
        <v>621</v>
      </c>
      <c r="B139" s="6" t="s">
        <v>622</v>
      </c>
      <c r="C139" s="18" t="s">
        <v>49</v>
      </c>
      <c r="D139" s="8" t="s">
        <v>33</v>
      </c>
      <c r="E139" s="6"/>
      <c r="F139" s="17" t="s">
        <v>646</v>
      </c>
      <c r="G139" s="9" t="s">
        <v>50</v>
      </c>
      <c r="H139" s="9"/>
      <c r="I139" s="16" t="s">
        <v>103</v>
      </c>
      <c r="J139" s="6" t="s">
        <v>36</v>
      </c>
      <c r="K139" s="20" t="s">
        <v>647</v>
      </c>
      <c r="L139" s="9" t="s">
        <v>648</v>
      </c>
      <c r="M139" s="6" t="s">
        <v>39</v>
      </c>
      <c r="N139" s="14" t="s">
        <v>627</v>
      </c>
      <c r="O139" s="10" t="s">
        <v>628</v>
      </c>
      <c r="P139" s="22"/>
      <c r="Q139" s="15"/>
      <c r="R139" s="22"/>
      <c r="S139" s="22"/>
      <c r="T139" s="22"/>
      <c r="U139" s="22"/>
      <c r="V139" s="22"/>
      <c r="W139" s="22"/>
      <c r="X139" s="15"/>
      <c r="Y139" s="6" t="s">
        <v>41</v>
      </c>
      <c r="Z139" s="28" t="s">
        <v>649</v>
      </c>
      <c r="AA139" s="12" t="str">
        <f t="shared" si="1"/>
        <v>M1-NyO-48a-E-2</v>
      </c>
      <c r="AB139" s="15" t="s">
        <v>43</v>
      </c>
      <c r="AC139" s="15"/>
      <c r="AD139" s="15"/>
      <c r="AE139" s="15"/>
    </row>
    <row r="140" ht="75.0" customHeight="1">
      <c r="A140" s="6" t="s">
        <v>650</v>
      </c>
      <c r="B140" s="6" t="s">
        <v>651</v>
      </c>
      <c r="C140" s="7" t="s">
        <v>32</v>
      </c>
      <c r="D140" s="8" t="s">
        <v>33</v>
      </c>
      <c r="E140" s="16"/>
      <c r="F140" s="37" t="s">
        <v>652</v>
      </c>
      <c r="G140" s="17" t="s">
        <v>653</v>
      </c>
      <c r="H140" s="9"/>
      <c r="I140" s="6" t="s">
        <v>214</v>
      </c>
      <c r="J140" s="6" t="s">
        <v>110</v>
      </c>
      <c r="K140" s="9" t="s">
        <v>654</v>
      </c>
      <c r="L140" s="9" t="s">
        <v>655</v>
      </c>
      <c r="M140" s="6" t="s">
        <v>39</v>
      </c>
      <c r="N140" s="14" t="s">
        <v>656</v>
      </c>
      <c r="O140" s="10" t="s">
        <v>657</v>
      </c>
      <c r="P140" s="22"/>
      <c r="Q140" s="15"/>
      <c r="R140" s="22"/>
      <c r="S140" s="22"/>
      <c r="T140" s="22"/>
      <c r="U140" s="22"/>
      <c r="V140" s="22"/>
      <c r="W140" s="22"/>
      <c r="X140" s="15"/>
      <c r="Y140" s="6" t="s">
        <v>41</v>
      </c>
      <c r="Z140" s="28" t="s">
        <v>658</v>
      </c>
      <c r="AA140" s="12" t="str">
        <f t="shared" si="1"/>
        <v>M1-NyO-49a-I-1</v>
      </c>
      <c r="AB140" s="15" t="s">
        <v>43</v>
      </c>
      <c r="AC140" s="15"/>
      <c r="AD140" s="15"/>
      <c r="AE140" s="15"/>
    </row>
    <row r="141" ht="75.0" customHeight="1">
      <c r="A141" s="6" t="s">
        <v>650</v>
      </c>
      <c r="B141" s="6" t="s">
        <v>651</v>
      </c>
      <c r="C141" s="7" t="s">
        <v>32</v>
      </c>
      <c r="D141" s="8" t="s">
        <v>33</v>
      </c>
      <c r="E141" s="16"/>
      <c r="F141" s="9" t="s">
        <v>659</v>
      </c>
      <c r="G141" s="17" t="s">
        <v>660</v>
      </c>
      <c r="H141" s="9"/>
      <c r="I141" s="6" t="s">
        <v>214</v>
      </c>
      <c r="J141" s="6" t="s">
        <v>110</v>
      </c>
      <c r="K141" s="9" t="s">
        <v>654</v>
      </c>
      <c r="L141" s="9" t="s">
        <v>661</v>
      </c>
      <c r="M141" s="6" t="s">
        <v>39</v>
      </c>
      <c r="N141" s="14" t="s">
        <v>656</v>
      </c>
      <c r="O141" s="10" t="s">
        <v>657</v>
      </c>
      <c r="P141" s="22"/>
      <c r="Q141" s="15"/>
      <c r="R141" s="22"/>
      <c r="S141" s="22"/>
      <c r="T141" s="22"/>
      <c r="U141" s="22"/>
      <c r="V141" s="22"/>
      <c r="W141" s="22"/>
      <c r="X141" s="15"/>
      <c r="Y141" s="6" t="s">
        <v>41</v>
      </c>
      <c r="Z141" s="28" t="s">
        <v>662</v>
      </c>
      <c r="AA141" s="12" t="str">
        <f t="shared" si="1"/>
        <v>M1-NyO-49a-I-2</v>
      </c>
      <c r="AB141" s="15" t="s">
        <v>43</v>
      </c>
      <c r="AC141" s="15"/>
      <c r="AD141" s="15"/>
      <c r="AE141" s="15"/>
    </row>
    <row r="142" ht="75.0" customHeight="1">
      <c r="A142" s="6" t="s">
        <v>650</v>
      </c>
      <c r="B142" s="6" t="s">
        <v>651</v>
      </c>
      <c r="C142" s="7" t="s">
        <v>32</v>
      </c>
      <c r="D142" s="16" t="s">
        <v>33</v>
      </c>
      <c r="E142" s="6"/>
      <c r="F142" s="9" t="s">
        <v>663</v>
      </c>
      <c r="G142" s="9" t="s">
        <v>664</v>
      </c>
      <c r="H142" s="9"/>
      <c r="I142" s="6" t="s">
        <v>214</v>
      </c>
      <c r="J142" s="6" t="s">
        <v>110</v>
      </c>
      <c r="K142" s="9" t="s">
        <v>654</v>
      </c>
      <c r="L142" s="9" t="s">
        <v>665</v>
      </c>
      <c r="M142" s="6" t="s">
        <v>39</v>
      </c>
      <c r="N142" s="14" t="s">
        <v>656</v>
      </c>
      <c r="O142" s="10" t="s">
        <v>657</v>
      </c>
      <c r="P142" s="22"/>
      <c r="Q142" s="15"/>
      <c r="R142" s="22"/>
      <c r="S142" s="22"/>
      <c r="T142" s="22"/>
      <c r="U142" s="22"/>
      <c r="V142" s="22"/>
      <c r="W142" s="22"/>
      <c r="X142" s="23"/>
      <c r="Y142" s="6" t="s">
        <v>41</v>
      </c>
      <c r="Z142" s="28" t="s">
        <v>666</v>
      </c>
      <c r="AA142" s="12" t="str">
        <f t="shared" si="1"/>
        <v>M1-NyO-49a-I-3</v>
      </c>
      <c r="AB142" s="15" t="s">
        <v>43</v>
      </c>
      <c r="AC142" s="15"/>
      <c r="AD142" s="38"/>
      <c r="AE142" s="38"/>
    </row>
    <row r="143" ht="75.0" customHeight="1">
      <c r="A143" s="6" t="s">
        <v>650</v>
      </c>
      <c r="B143" s="6" t="s">
        <v>651</v>
      </c>
      <c r="C143" s="7" t="s">
        <v>32</v>
      </c>
      <c r="D143" s="16" t="s">
        <v>33</v>
      </c>
      <c r="E143" s="6"/>
      <c r="F143" s="9" t="s">
        <v>667</v>
      </c>
      <c r="G143" s="9" t="s">
        <v>664</v>
      </c>
      <c r="H143" s="9"/>
      <c r="I143" s="6" t="s">
        <v>214</v>
      </c>
      <c r="J143" s="6" t="s">
        <v>110</v>
      </c>
      <c r="K143" s="9" t="s">
        <v>654</v>
      </c>
      <c r="L143" s="9" t="s">
        <v>661</v>
      </c>
      <c r="M143" s="6" t="s">
        <v>39</v>
      </c>
      <c r="N143" s="14" t="s">
        <v>656</v>
      </c>
      <c r="O143" s="10" t="s">
        <v>657</v>
      </c>
      <c r="P143" s="22"/>
      <c r="Q143" s="15"/>
      <c r="R143" s="22"/>
      <c r="S143" s="22"/>
      <c r="T143" s="22"/>
      <c r="U143" s="22"/>
      <c r="V143" s="22"/>
      <c r="W143" s="22"/>
      <c r="X143" s="23"/>
      <c r="Y143" s="6" t="s">
        <v>41</v>
      </c>
      <c r="Z143" s="28" t="s">
        <v>668</v>
      </c>
      <c r="AA143" s="12" t="str">
        <f t="shared" si="1"/>
        <v>M1-NyO-49a-I-4</v>
      </c>
      <c r="AB143" s="15" t="s">
        <v>43</v>
      </c>
      <c r="AC143" s="15"/>
      <c r="AD143" s="38"/>
      <c r="AE143" s="38"/>
    </row>
    <row r="144" ht="75.0" customHeight="1">
      <c r="A144" s="6" t="s">
        <v>650</v>
      </c>
      <c r="B144" s="6" t="s">
        <v>651</v>
      </c>
      <c r="C144" s="18" t="s">
        <v>49</v>
      </c>
      <c r="D144" s="8" t="s">
        <v>33</v>
      </c>
      <c r="E144" s="6"/>
      <c r="F144" s="17" t="s">
        <v>669</v>
      </c>
      <c r="G144" s="9" t="s">
        <v>50</v>
      </c>
      <c r="H144" s="9"/>
      <c r="I144" s="6" t="s">
        <v>214</v>
      </c>
      <c r="J144" s="6" t="s">
        <v>71</v>
      </c>
      <c r="K144" s="9" t="s">
        <v>654</v>
      </c>
      <c r="L144" s="9" t="s">
        <v>670</v>
      </c>
      <c r="M144" s="6" t="s">
        <v>39</v>
      </c>
      <c r="N144" s="14" t="s">
        <v>656</v>
      </c>
      <c r="O144" s="10" t="s">
        <v>657</v>
      </c>
      <c r="P144" s="22"/>
      <c r="Q144" s="15"/>
      <c r="R144" s="22"/>
      <c r="S144" s="22"/>
      <c r="T144" s="22"/>
      <c r="U144" s="22"/>
      <c r="V144" s="22"/>
      <c r="W144" s="22"/>
      <c r="X144" s="23"/>
      <c r="Y144" s="6" t="s">
        <v>41</v>
      </c>
      <c r="Z144" s="28" t="s">
        <v>671</v>
      </c>
      <c r="AA144" s="12" t="str">
        <f t="shared" si="1"/>
        <v>M1-NyO-49a-E-1</v>
      </c>
      <c r="AB144" s="15" t="s">
        <v>43</v>
      </c>
      <c r="AC144" s="15"/>
      <c r="AD144" s="38"/>
      <c r="AE144" s="38"/>
    </row>
    <row r="145" ht="75.0" customHeight="1">
      <c r="A145" s="6" t="s">
        <v>650</v>
      </c>
      <c r="B145" s="6" t="s">
        <v>651</v>
      </c>
      <c r="C145" s="18" t="s">
        <v>49</v>
      </c>
      <c r="D145" s="8" t="s">
        <v>33</v>
      </c>
      <c r="E145" s="16"/>
      <c r="F145" s="17" t="s">
        <v>672</v>
      </c>
      <c r="G145" s="9" t="s">
        <v>50</v>
      </c>
      <c r="H145" s="9"/>
      <c r="I145" s="6" t="s">
        <v>214</v>
      </c>
      <c r="J145" s="6" t="s">
        <v>71</v>
      </c>
      <c r="K145" s="9" t="s">
        <v>654</v>
      </c>
      <c r="L145" s="9" t="s">
        <v>673</v>
      </c>
      <c r="M145" s="6" t="s">
        <v>39</v>
      </c>
      <c r="N145" s="14" t="s">
        <v>656</v>
      </c>
      <c r="O145" s="10" t="s">
        <v>657</v>
      </c>
      <c r="P145" s="22"/>
      <c r="Q145" s="15"/>
      <c r="R145" s="22"/>
      <c r="S145" s="22"/>
      <c r="T145" s="22"/>
      <c r="U145" s="22"/>
      <c r="V145" s="22"/>
      <c r="W145" s="22"/>
      <c r="X145" s="15"/>
      <c r="Y145" s="6" t="s">
        <v>41</v>
      </c>
      <c r="Z145" s="28" t="s">
        <v>674</v>
      </c>
      <c r="AA145" s="12" t="str">
        <f t="shared" si="1"/>
        <v>M1-NyO-49a-E-2</v>
      </c>
      <c r="AB145" s="15" t="s">
        <v>43</v>
      </c>
      <c r="AC145" s="15"/>
      <c r="AD145" s="38"/>
      <c r="AE145" s="38"/>
    </row>
    <row r="146" ht="75.0" customHeight="1">
      <c r="A146" s="6" t="s">
        <v>650</v>
      </c>
      <c r="B146" s="6" t="s">
        <v>651</v>
      </c>
      <c r="C146" s="18" t="s">
        <v>49</v>
      </c>
      <c r="D146" s="8" t="s">
        <v>33</v>
      </c>
      <c r="E146" s="6"/>
      <c r="F146" s="17" t="s">
        <v>675</v>
      </c>
      <c r="G146" s="9" t="s">
        <v>50</v>
      </c>
      <c r="H146" s="9"/>
      <c r="I146" s="6" t="s">
        <v>214</v>
      </c>
      <c r="J146" s="6" t="s">
        <v>71</v>
      </c>
      <c r="K146" s="9" t="s">
        <v>654</v>
      </c>
      <c r="L146" s="9" t="s">
        <v>676</v>
      </c>
      <c r="M146" s="6" t="s">
        <v>39</v>
      </c>
      <c r="N146" s="14" t="s">
        <v>656</v>
      </c>
      <c r="O146" s="10" t="s">
        <v>657</v>
      </c>
      <c r="P146" s="22"/>
      <c r="Q146" s="15"/>
      <c r="R146" s="22"/>
      <c r="S146" s="22"/>
      <c r="T146" s="22"/>
      <c r="U146" s="22"/>
      <c r="V146" s="22"/>
      <c r="W146" s="22"/>
      <c r="X146" s="15"/>
      <c r="Y146" s="6" t="s">
        <v>41</v>
      </c>
      <c r="Z146" s="28" t="s">
        <v>677</v>
      </c>
      <c r="AA146" s="12" t="str">
        <f t="shared" si="1"/>
        <v>M1-NyO-49a-E-3</v>
      </c>
      <c r="AB146" s="15" t="s">
        <v>43</v>
      </c>
      <c r="AC146" s="15"/>
      <c r="AD146" s="38"/>
      <c r="AE146" s="38"/>
    </row>
    <row r="147" ht="75.0" customHeight="1">
      <c r="A147" s="6" t="s">
        <v>678</v>
      </c>
      <c r="B147" s="6" t="s">
        <v>679</v>
      </c>
      <c r="C147" s="7" t="s">
        <v>32</v>
      </c>
      <c r="D147" s="8" t="s">
        <v>33</v>
      </c>
      <c r="E147" s="6"/>
      <c r="F147" s="9" t="s">
        <v>680</v>
      </c>
      <c r="G147" s="9" t="s">
        <v>681</v>
      </c>
      <c r="H147" s="9"/>
      <c r="I147" s="9"/>
      <c r="J147" s="6" t="s">
        <v>110</v>
      </c>
      <c r="K147" s="9" t="s">
        <v>682</v>
      </c>
      <c r="L147" s="17" t="s">
        <v>683</v>
      </c>
      <c r="M147" s="9" t="s">
        <v>39</v>
      </c>
      <c r="N147" s="14" t="s">
        <v>684</v>
      </c>
      <c r="O147" s="14" t="s">
        <v>684</v>
      </c>
      <c r="P147" s="22"/>
      <c r="Q147" s="15"/>
      <c r="R147" s="22"/>
      <c r="S147" s="22"/>
      <c r="T147" s="22"/>
      <c r="U147" s="22"/>
      <c r="V147" s="22"/>
      <c r="W147" s="22"/>
      <c r="X147" s="15"/>
      <c r="Y147" s="6" t="s">
        <v>41</v>
      </c>
      <c r="Z147" s="14" t="s">
        <v>685</v>
      </c>
      <c r="AA147" s="12" t="str">
        <f t="shared" si="1"/>
        <v>M1-NyO-36a-I-1</v>
      </c>
      <c r="AB147" s="15" t="s">
        <v>43</v>
      </c>
      <c r="AC147" s="16" t="s">
        <v>219</v>
      </c>
      <c r="AD147" s="16" t="s">
        <v>44</v>
      </c>
      <c r="AE147" s="16" t="s">
        <v>45</v>
      </c>
    </row>
    <row r="148" ht="75.0" customHeight="1">
      <c r="A148" s="6" t="s">
        <v>678</v>
      </c>
      <c r="B148" s="6" t="s">
        <v>679</v>
      </c>
      <c r="C148" s="7" t="s">
        <v>32</v>
      </c>
      <c r="D148" s="8" t="s">
        <v>33</v>
      </c>
      <c r="E148" s="6"/>
      <c r="F148" s="9" t="s">
        <v>680</v>
      </c>
      <c r="G148" s="9" t="s">
        <v>686</v>
      </c>
      <c r="H148" s="9"/>
      <c r="I148" s="9"/>
      <c r="J148" s="6" t="s">
        <v>110</v>
      </c>
      <c r="K148" s="9" t="s">
        <v>682</v>
      </c>
      <c r="L148" s="17" t="s">
        <v>687</v>
      </c>
      <c r="M148" s="9" t="s">
        <v>39</v>
      </c>
      <c r="N148" s="14" t="s">
        <v>688</v>
      </c>
      <c r="O148" s="14" t="s">
        <v>688</v>
      </c>
      <c r="P148" s="22"/>
      <c r="Q148" s="15"/>
      <c r="R148" s="22"/>
      <c r="S148" s="22"/>
      <c r="T148" s="22"/>
      <c r="U148" s="14"/>
      <c r="V148" s="22"/>
      <c r="W148" s="22"/>
      <c r="X148" s="15"/>
      <c r="Y148" s="6" t="s">
        <v>41</v>
      </c>
      <c r="Z148" s="19" t="s">
        <v>689</v>
      </c>
      <c r="AA148" s="12" t="str">
        <f t="shared" si="1"/>
        <v>M1-NyO-36a-I-2</v>
      </c>
      <c r="AB148" s="15" t="s">
        <v>43</v>
      </c>
      <c r="AC148" s="16" t="s">
        <v>219</v>
      </c>
      <c r="AD148" s="16" t="s">
        <v>44</v>
      </c>
      <c r="AE148" s="16" t="s">
        <v>45</v>
      </c>
    </row>
    <row r="149" ht="75.0" customHeight="1">
      <c r="A149" s="6" t="s">
        <v>678</v>
      </c>
      <c r="B149" s="6" t="s">
        <v>679</v>
      </c>
      <c r="C149" s="7" t="s">
        <v>32</v>
      </c>
      <c r="D149" s="8" t="s">
        <v>33</v>
      </c>
      <c r="E149" s="6"/>
      <c r="F149" s="17" t="s">
        <v>690</v>
      </c>
      <c r="G149" s="17" t="s">
        <v>691</v>
      </c>
      <c r="H149" s="9"/>
      <c r="I149" s="9"/>
      <c r="J149" s="6" t="s">
        <v>36</v>
      </c>
      <c r="K149" s="9" t="s">
        <v>682</v>
      </c>
      <c r="L149" s="17" t="s">
        <v>692</v>
      </c>
      <c r="M149" s="9" t="s">
        <v>39</v>
      </c>
      <c r="N149" s="10" t="s">
        <v>693</v>
      </c>
      <c r="O149" s="10" t="s">
        <v>693</v>
      </c>
      <c r="P149" s="22"/>
      <c r="Q149" s="15"/>
      <c r="R149" s="22"/>
      <c r="S149" s="22"/>
      <c r="T149" s="22"/>
      <c r="U149" s="14"/>
      <c r="V149" s="22"/>
      <c r="W149" s="22"/>
      <c r="X149" s="15"/>
      <c r="Y149" s="6" t="s">
        <v>41</v>
      </c>
      <c r="Z149" s="14" t="s">
        <v>694</v>
      </c>
      <c r="AA149" s="12" t="str">
        <f t="shared" si="1"/>
        <v>M1-NyO-36a-I-3</v>
      </c>
      <c r="AB149" s="15" t="s">
        <v>43</v>
      </c>
      <c r="AC149" s="16" t="s">
        <v>219</v>
      </c>
      <c r="AD149" s="16" t="s">
        <v>44</v>
      </c>
      <c r="AE149" s="16" t="s">
        <v>45</v>
      </c>
    </row>
    <row r="150" ht="75.0" customHeight="1">
      <c r="A150" s="6" t="s">
        <v>678</v>
      </c>
      <c r="B150" s="6" t="s">
        <v>679</v>
      </c>
      <c r="C150" s="18" t="s">
        <v>49</v>
      </c>
      <c r="D150" s="8" t="s">
        <v>33</v>
      </c>
      <c r="E150" s="6"/>
      <c r="F150" s="17" t="s">
        <v>695</v>
      </c>
      <c r="G150" s="9" t="s">
        <v>696</v>
      </c>
      <c r="H150" s="9"/>
      <c r="I150" s="23"/>
      <c r="J150" s="6" t="s">
        <v>71</v>
      </c>
      <c r="K150" s="9" t="s">
        <v>682</v>
      </c>
      <c r="L150" s="17" t="s">
        <v>697</v>
      </c>
      <c r="M150" s="9" t="s">
        <v>39</v>
      </c>
      <c r="N150" s="14" t="s">
        <v>684</v>
      </c>
      <c r="O150" s="14" t="s">
        <v>684</v>
      </c>
      <c r="P150" s="22"/>
      <c r="Q150" s="15"/>
      <c r="R150" s="22"/>
      <c r="S150" s="22"/>
      <c r="T150" s="22"/>
      <c r="U150" s="22"/>
      <c r="V150" s="22"/>
      <c r="W150" s="22"/>
      <c r="X150" s="15"/>
      <c r="Y150" s="6" t="s">
        <v>41</v>
      </c>
      <c r="Z150" s="14" t="s">
        <v>698</v>
      </c>
      <c r="AA150" s="12" t="str">
        <f t="shared" si="1"/>
        <v>M1-NyO-36a-E-1</v>
      </c>
      <c r="AB150" s="15" t="s">
        <v>43</v>
      </c>
      <c r="AC150" s="16" t="s">
        <v>219</v>
      </c>
      <c r="AD150" s="16" t="s">
        <v>44</v>
      </c>
      <c r="AE150" s="16" t="s">
        <v>45</v>
      </c>
    </row>
    <row r="151" ht="75.0" customHeight="1">
      <c r="A151" s="6" t="s">
        <v>678</v>
      </c>
      <c r="B151" s="6" t="s">
        <v>679</v>
      </c>
      <c r="C151" s="18" t="s">
        <v>49</v>
      </c>
      <c r="D151" s="8" t="s">
        <v>33</v>
      </c>
      <c r="E151" s="6"/>
      <c r="F151" s="9" t="s">
        <v>699</v>
      </c>
      <c r="G151" s="9" t="s">
        <v>700</v>
      </c>
      <c r="H151" s="9"/>
      <c r="I151" s="9"/>
      <c r="J151" s="6" t="s">
        <v>71</v>
      </c>
      <c r="K151" s="9" t="s">
        <v>682</v>
      </c>
      <c r="L151" s="17" t="s">
        <v>701</v>
      </c>
      <c r="M151" s="9" t="s">
        <v>39</v>
      </c>
      <c r="N151" s="14" t="s">
        <v>688</v>
      </c>
      <c r="O151" s="14" t="s">
        <v>688</v>
      </c>
      <c r="P151" s="22"/>
      <c r="Q151" s="15"/>
      <c r="R151" s="22"/>
      <c r="S151" s="22"/>
      <c r="T151" s="22"/>
      <c r="U151" s="22"/>
      <c r="V151" s="22"/>
      <c r="W151" s="22"/>
      <c r="X151" s="15"/>
      <c r="Y151" s="6" t="s">
        <v>41</v>
      </c>
      <c r="Z151" s="14" t="s">
        <v>702</v>
      </c>
      <c r="AA151" s="12" t="str">
        <f t="shared" si="1"/>
        <v>M1-NyO-36a-E-2</v>
      </c>
      <c r="AB151" s="15" t="s">
        <v>43</v>
      </c>
      <c r="AC151" s="16" t="s">
        <v>219</v>
      </c>
      <c r="AD151" s="16" t="s">
        <v>44</v>
      </c>
      <c r="AE151" s="16" t="s">
        <v>45</v>
      </c>
    </row>
    <row r="152" ht="75.0" customHeight="1">
      <c r="A152" s="6" t="s">
        <v>678</v>
      </c>
      <c r="B152" s="6" t="s">
        <v>679</v>
      </c>
      <c r="C152" s="18" t="s">
        <v>49</v>
      </c>
      <c r="D152" s="8" t="s">
        <v>33</v>
      </c>
      <c r="E152" s="6"/>
      <c r="F152" s="9" t="s">
        <v>699</v>
      </c>
      <c r="G152" s="17" t="s">
        <v>691</v>
      </c>
      <c r="H152" s="9"/>
      <c r="I152" s="9"/>
      <c r="J152" s="6" t="s">
        <v>71</v>
      </c>
      <c r="K152" s="9" t="s">
        <v>682</v>
      </c>
      <c r="L152" s="17" t="s">
        <v>703</v>
      </c>
      <c r="M152" s="9" t="s">
        <v>39</v>
      </c>
      <c r="N152" s="10" t="s">
        <v>693</v>
      </c>
      <c r="O152" s="10" t="s">
        <v>693</v>
      </c>
      <c r="P152" s="22"/>
      <c r="Q152" s="15"/>
      <c r="R152" s="22"/>
      <c r="S152" s="22"/>
      <c r="T152" s="22"/>
      <c r="U152" s="22"/>
      <c r="V152" s="22"/>
      <c r="W152" s="22"/>
      <c r="X152" s="15"/>
      <c r="Y152" s="6" t="s">
        <v>41</v>
      </c>
      <c r="Z152" s="14" t="s">
        <v>704</v>
      </c>
      <c r="AA152" s="12" t="str">
        <f t="shared" si="1"/>
        <v>M1-NyO-36a-E-3</v>
      </c>
      <c r="AB152" s="15" t="s">
        <v>43</v>
      </c>
      <c r="AC152" s="16" t="s">
        <v>219</v>
      </c>
      <c r="AD152" s="16" t="s">
        <v>44</v>
      </c>
      <c r="AE152" s="16" t="s">
        <v>45</v>
      </c>
    </row>
    <row r="153" ht="75.0" customHeight="1">
      <c r="A153" s="6" t="s">
        <v>705</v>
      </c>
      <c r="B153" s="6" t="s">
        <v>706</v>
      </c>
      <c r="C153" s="7" t="s">
        <v>32</v>
      </c>
      <c r="D153" s="8" t="s">
        <v>33</v>
      </c>
      <c r="E153" s="6"/>
      <c r="F153" s="9" t="s">
        <v>707</v>
      </c>
      <c r="G153" s="9" t="s">
        <v>708</v>
      </c>
      <c r="H153" s="9"/>
      <c r="I153" s="15" t="s">
        <v>214</v>
      </c>
      <c r="J153" s="6" t="s">
        <v>110</v>
      </c>
      <c r="K153" s="9" t="s">
        <v>709</v>
      </c>
      <c r="L153" s="17" t="s">
        <v>710</v>
      </c>
      <c r="M153" s="6" t="s">
        <v>39</v>
      </c>
      <c r="N153" s="10" t="s">
        <v>711</v>
      </c>
      <c r="O153" s="10" t="s">
        <v>712</v>
      </c>
      <c r="P153" s="22"/>
      <c r="Q153" s="15"/>
      <c r="R153" s="22"/>
      <c r="S153" s="22"/>
      <c r="T153" s="22"/>
      <c r="U153" s="22"/>
      <c r="V153" s="22"/>
      <c r="W153" s="22"/>
      <c r="X153" s="15"/>
      <c r="Y153" s="6" t="s">
        <v>41</v>
      </c>
      <c r="Z153" s="14" t="s">
        <v>713</v>
      </c>
      <c r="AA153" s="12" t="str">
        <f t="shared" si="1"/>
        <v>M1-NyO-37a-I-1</v>
      </c>
      <c r="AB153" s="15" t="s">
        <v>43</v>
      </c>
      <c r="AC153" s="16" t="s">
        <v>219</v>
      </c>
      <c r="AD153" s="16" t="s">
        <v>44</v>
      </c>
      <c r="AE153" s="16" t="s">
        <v>45</v>
      </c>
    </row>
    <row r="154" ht="75.0" customHeight="1">
      <c r="A154" s="6" t="s">
        <v>705</v>
      </c>
      <c r="B154" s="6" t="s">
        <v>706</v>
      </c>
      <c r="C154" s="7" t="s">
        <v>32</v>
      </c>
      <c r="D154" s="8" t="s">
        <v>33</v>
      </c>
      <c r="E154" s="6"/>
      <c r="F154" s="9" t="s">
        <v>707</v>
      </c>
      <c r="G154" s="9" t="s">
        <v>714</v>
      </c>
      <c r="H154" s="9"/>
      <c r="I154" s="15" t="s">
        <v>214</v>
      </c>
      <c r="J154" s="6" t="s">
        <v>110</v>
      </c>
      <c r="K154" s="9" t="s">
        <v>709</v>
      </c>
      <c r="L154" s="17" t="s">
        <v>715</v>
      </c>
      <c r="M154" s="6" t="s">
        <v>39</v>
      </c>
      <c r="N154" s="10" t="s">
        <v>711</v>
      </c>
      <c r="O154" s="10" t="s">
        <v>716</v>
      </c>
      <c r="P154" s="10"/>
      <c r="Q154" s="15"/>
      <c r="R154" s="22"/>
      <c r="S154" s="22"/>
      <c r="T154" s="22"/>
      <c r="U154" s="22"/>
      <c r="V154" s="22"/>
      <c r="W154" s="22"/>
      <c r="X154" s="15"/>
      <c r="Y154" s="6" t="s">
        <v>41</v>
      </c>
      <c r="Z154" s="14" t="s">
        <v>717</v>
      </c>
      <c r="AA154" s="12" t="str">
        <f t="shared" si="1"/>
        <v>M1-NyO-37a-I-2</v>
      </c>
      <c r="AB154" s="15" t="s">
        <v>43</v>
      </c>
      <c r="AC154" s="16" t="s">
        <v>219</v>
      </c>
      <c r="AD154" s="16" t="s">
        <v>44</v>
      </c>
      <c r="AE154" s="16" t="s">
        <v>45</v>
      </c>
    </row>
    <row r="155" ht="75.0" customHeight="1">
      <c r="A155" s="6" t="s">
        <v>705</v>
      </c>
      <c r="B155" s="6" t="s">
        <v>706</v>
      </c>
      <c r="C155" s="7" t="s">
        <v>32</v>
      </c>
      <c r="D155" s="8" t="s">
        <v>33</v>
      </c>
      <c r="E155" s="6"/>
      <c r="F155" s="9" t="s">
        <v>707</v>
      </c>
      <c r="G155" s="17" t="s">
        <v>718</v>
      </c>
      <c r="H155" s="9"/>
      <c r="I155" s="15" t="s">
        <v>214</v>
      </c>
      <c r="J155" s="15" t="s">
        <v>110</v>
      </c>
      <c r="K155" s="9" t="s">
        <v>709</v>
      </c>
      <c r="L155" s="17" t="s">
        <v>719</v>
      </c>
      <c r="M155" s="6" t="s">
        <v>39</v>
      </c>
      <c r="N155" s="14" t="s">
        <v>720</v>
      </c>
      <c r="O155" s="10" t="s">
        <v>712</v>
      </c>
      <c r="P155" s="22"/>
      <c r="Q155" s="15"/>
      <c r="R155" s="22"/>
      <c r="S155" s="22"/>
      <c r="T155" s="22"/>
      <c r="U155" s="22"/>
      <c r="V155" s="22"/>
      <c r="W155" s="22"/>
      <c r="X155" s="15"/>
      <c r="Y155" s="6" t="s">
        <v>41</v>
      </c>
      <c r="Z155" s="14" t="s">
        <v>721</v>
      </c>
      <c r="AA155" s="12" t="str">
        <f t="shared" si="1"/>
        <v>M1-NyO-37a-I-3</v>
      </c>
      <c r="AB155" s="15" t="s">
        <v>43</v>
      </c>
      <c r="AC155" s="16" t="s">
        <v>219</v>
      </c>
      <c r="AD155" s="16" t="s">
        <v>44</v>
      </c>
      <c r="AE155" s="16" t="s">
        <v>45</v>
      </c>
    </row>
    <row r="156" ht="75.0" customHeight="1">
      <c r="A156" s="6" t="s">
        <v>705</v>
      </c>
      <c r="B156" s="6" t="s">
        <v>706</v>
      </c>
      <c r="C156" s="7" t="s">
        <v>32</v>
      </c>
      <c r="D156" s="8" t="s">
        <v>33</v>
      </c>
      <c r="E156" s="6"/>
      <c r="F156" s="9" t="s">
        <v>707</v>
      </c>
      <c r="G156" s="9" t="s">
        <v>722</v>
      </c>
      <c r="H156" s="9"/>
      <c r="I156" s="15" t="s">
        <v>214</v>
      </c>
      <c r="J156" s="15" t="s">
        <v>110</v>
      </c>
      <c r="K156" s="9" t="s">
        <v>723</v>
      </c>
      <c r="L156" s="17" t="s">
        <v>724</v>
      </c>
      <c r="M156" s="6" t="s">
        <v>39</v>
      </c>
      <c r="N156" s="14" t="s">
        <v>720</v>
      </c>
      <c r="O156" s="10" t="s">
        <v>716</v>
      </c>
      <c r="P156" s="10"/>
      <c r="Q156" s="15"/>
      <c r="R156" s="22"/>
      <c r="S156" s="22"/>
      <c r="T156" s="22"/>
      <c r="U156" s="22"/>
      <c r="V156" s="22"/>
      <c r="W156" s="22"/>
      <c r="X156" s="23"/>
      <c r="Y156" s="6" t="s">
        <v>41</v>
      </c>
      <c r="Z156" s="14" t="s">
        <v>725</v>
      </c>
      <c r="AA156" s="12" t="str">
        <f t="shared" si="1"/>
        <v>M1-NyO-37a-I-4</v>
      </c>
      <c r="AB156" s="15" t="s">
        <v>43</v>
      </c>
      <c r="AC156" s="16" t="s">
        <v>219</v>
      </c>
      <c r="AD156" s="16" t="s">
        <v>44</v>
      </c>
      <c r="AE156" s="16" t="s">
        <v>45</v>
      </c>
    </row>
    <row r="157" ht="75.0" customHeight="1">
      <c r="A157" s="6" t="s">
        <v>705</v>
      </c>
      <c r="B157" s="6" t="s">
        <v>706</v>
      </c>
      <c r="C157" s="7" t="s">
        <v>32</v>
      </c>
      <c r="D157" s="8" t="s">
        <v>33</v>
      </c>
      <c r="E157" s="6"/>
      <c r="F157" s="9" t="s">
        <v>707</v>
      </c>
      <c r="G157" s="9" t="s">
        <v>726</v>
      </c>
      <c r="H157" s="9"/>
      <c r="I157" s="15" t="s">
        <v>214</v>
      </c>
      <c r="J157" s="6" t="s">
        <v>110</v>
      </c>
      <c r="K157" s="9" t="s">
        <v>727</v>
      </c>
      <c r="L157" s="17" t="s">
        <v>728</v>
      </c>
      <c r="M157" s="6" t="s">
        <v>39</v>
      </c>
      <c r="N157" s="14" t="s">
        <v>729</v>
      </c>
      <c r="O157" s="10" t="s">
        <v>730</v>
      </c>
      <c r="P157" s="17"/>
      <c r="Q157" s="15"/>
      <c r="R157" s="22"/>
      <c r="S157" s="22"/>
      <c r="T157" s="22"/>
      <c r="U157" s="22"/>
      <c r="V157" s="22"/>
      <c r="W157" s="22"/>
      <c r="X157" s="15"/>
      <c r="Y157" s="6" t="s">
        <v>41</v>
      </c>
      <c r="Z157" s="14" t="s">
        <v>731</v>
      </c>
      <c r="AA157" s="12" t="str">
        <f t="shared" si="1"/>
        <v>M1-NyO-37a-I-5</v>
      </c>
      <c r="AB157" s="15" t="s">
        <v>43</v>
      </c>
      <c r="AC157" s="16" t="s">
        <v>219</v>
      </c>
      <c r="AD157" s="16" t="s">
        <v>44</v>
      </c>
      <c r="AE157" s="16" t="s">
        <v>45</v>
      </c>
    </row>
    <row r="158" ht="75.0" customHeight="1">
      <c r="A158" s="6" t="s">
        <v>705</v>
      </c>
      <c r="B158" s="6" t="s">
        <v>706</v>
      </c>
      <c r="C158" s="18" t="s">
        <v>49</v>
      </c>
      <c r="D158" s="8" t="s">
        <v>33</v>
      </c>
      <c r="E158" s="6"/>
      <c r="F158" s="9" t="s">
        <v>732</v>
      </c>
      <c r="G158" s="9" t="s">
        <v>733</v>
      </c>
      <c r="H158" s="23"/>
      <c r="I158" s="15" t="s">
        <v>214</v>
      </c>
      <c r="J158" s="6" t="s">
        <v>110</v>
      </c>
      <c r="K158" s="9" t="s">
        <v>727</v>
      </c>
      <c r="L158" s="17" t="s">
        <v>734</v>
      </c>
      <c r="M158" s="6" t="s">
        <v>39</v>
      </c>
      <c r="N158" s="14" t="s">
        <v>735</v>
      </c>
      <c r="O158" s="10" t="s">
        <v>736</v>
      </c>
      <c r="P158" s="17"/>
      <c r="Q158" s="16"/>
      <c r="R158" s="10"/>
      <c r="S158" s="10"/>
      <c r="T158" s="10"/>
      <c r="U158" s="10"/>
      <c r="V158" s="10"/>
      <c r="W158" s="10"/>
      <c r="X158" s="16"/>
      <c r="Y158" s="6" t="s">
        <v>41</v>
      </c>
      <c r="Z158" s="14" t="s">
        <v>737</v>
      </c>
      <c r="AA158" s="12" t="str">
        <f t="shared" si="1"/>
        <v>M1-NyO-37a-E-1</v>
      </c>
      <c r="AB158" s="15" t="s">
        <v>43</v>
      </c>
      <c r="AC158" s="16" t="s">
        <v>219</v>
      </c>
      <c r="AD158" s="16" t="s">
        <v>44</v>
      </c>
      <c r="AE158" s="16" t="s">
        <v>45</v>
      </c>
    </row>
    <row r="159" ht="75.0" customHeight="1">
      <c r="A159" s="6" t="s">
        <v>705</v>
      </c>
      <c r="B159" s="6" t="s">
        <v>706</v>
      </c>
      <c r="C159" s="18" t="s">
        <v>49</v>
      </c>
      <c r="D159" s="8" t="s">
        <v>33</v>
      </c>
      <c r="E159" s="6"/>
      <c r="F159" s="9" t="s">
        <v>738</v>
      </c>
      <c r="G159" s="9" t="s">
        <v>733</v>
      </c>
      <c r="H159" s="9"/>
      <c r="I159" s="15" t="s">
        <v>214</v>
      </c>
      <c r="J159" s="6" t="s">
        <v>110</v>
      </c>
      <c r="K159" s="9" t="s">
        <v>727</v>
      </c>
      <c r="L159" s="17" t="s">
        <v>739</v>
      </c>
      <c r="M159" s="6" t="s">
        <v>39</v>
      </c>
      <c r="N159" s="14" t="s">
        <v>740</v>
      </c>
      <c r="O159" s="10" t="s">
        <v>741</v>
      </c>
      <c r="P159" s="10"/>
      <c r="Q159" s="15"/>
      <c r="R159" s="22"/>
      <c r="S159" s="22"/>
      <c r="T159" s="22"/>
      <c r="U159" s="22"/>
      <c r="V159" s="22"/>
      <c r="W159" s="22"/>
      <c r="X159" s="15"/>
      <c r="Y159" s="6" t="s">
        <v>41</v>
      </c>
      <c r="Z159" s="10" t="s">
        <v>742</v>
      </c>
      <c r="AA159" s="12" t="str">
        <f t="shared" si="1"/>
        <v>M1-NyO-37a-E-2</v>
      </c>
      <c r="AB159" s="15" t="s">
        <v>43</v>
      </c>
      <c r="AC159" s="16" t="s">
        <v>219</v>
      </c>
      <c r="AD159" s="16" t="s">
        <v>44</v>
      </c>
      <c r="AE159" s="16" t="s">
        <v>45</v>
      </c>
    </row>
    <row r="160" ht="75.0" customHeight="1">
      <c r="A160" s="6" t="s">
        <v>705</v>
      </c>
      <c r="B160" s="6" t="s">
        <v>706</v>
      </c>
      <c r="C160" s="18" t="s">
        <v>49</v>
      </c>
      <c r="D160" s="8" t="s">
        <v>33</v>
      </c>
      <c r="E160" s="6"/>
      <c r="F160" s="9" t="s">
        <v>743</v>
      </c>
      <c r="G160" s="9" t="s">
        <v>744</v>
      </c>
      <c r="H160" s="9"/>
      <c r="I160" s="15" t="s">
        <v>214</v>
      </c>
      <c r="J160" s="15" t="s">
        <v>110</v>
      </c>
      <c r="K160" s="9" t="s">
        <v>727</v>
      </c>
      <c r="L160" s="17" t="s">
        <v>745</v>
      </c>
      <c r="M160" s="6" t="s">
        <v>39</v>
      </c>
      <c r="N160" s="14" t="s">
        <v>746</v>
      </c>
      <c r="O160" s="10" t="s">
        <v>747</v>
      </c>
      <c r="P160" s="10"/>
      <c r="Q160" s="15"/>
      <c r="R160" s="22"/>
      <c r="S160" s="22"/>
      <c r="T160" s="22"/>
      <c r="U160" s="22"/>
      <c r="V160" s="22"/>
      <c r="W160" s="22"/>
      <c r="X160" s="15"/>
      <c r="Y160" s="6" t="s">
        <v>41</v>
      </c>
      <c r="Z160" s="14" t="s">
        <v>748</v>
      </c>
      <c r="AA160" s="12" t="str">
        <f t="shared" si="1"/>
        <v>M1-NyO-37a-E-3</v>
      </c>
      <c r="AB160" s="15" t="s">
        <v>43</v>
      </c>
      <c r="AC160" s="16" t="s">
        <v>219</v>
      </c>
      <c r="AD160" s="16" t="s">
        <v>44</v>
      </c>
      <c r="AE160" s="16" t="s">
        <v>45</v>
      </c>
    </row>
    <row r="161" ht="75.0" customHeight="1">
      <c r="A161" s="6" t="s">
        <v>705</v>
      </c>
      <c r="B161" s="6" t="s">
        <v>706</v>
      </c>
      <c r="C161" s="18" t="s">
        <v>49</v>
      </c>
      <c r="D161" s="8" t="s">
        <v>33</v>
      </c>
      <c r="E161" s="6"/>
      <c r="F161" s="9" t="s">
        <v>743</v>
      </c>
      <c r="G161" s="17" t="s">
        <v>744</v>
      </c>
      <c r="H161" s="9"/>
      <c r="I161" s="15" t="s">
        <v>214</v>
      </c>
      <c r="J161" s="15" t="s">
        <v>110</v>
      </c>
      <c r="K161" s="9" t="s">
        <v>749</v>
      </c>
      <c r="L161" s="17" t="s">
        <v>750</v>
      </c>
      <c r="M161" s="6" t="s">
        <v>39</v>
      </c>
      <c r="N161" s="14" t="s">
        <v>746</v>
      </c>
      <c r="O161" s="10" t="s">
        <v>751</v>
      </c>
      <c r="P161" s="10"/>
      <c r="Q161" s="15"/>
      <c r="R161" s="22"/>
      <c r="S161" s="22"/>
      <c r="T161" s="22"/>
      <c r="U161" s="22"/>
      <c r="V161" s="22"/>
      <c r="W161" s="22"/>
      <c r="X161" s="15"/>
      <c r="Y161" s="6" t="s">
        <v>41</v>
      </c>
      <c r="Z161" s="10" t="s">
        <v>752</v>
      </c>
      <c r="AA161" s="12" t="str">
        <f t="shared" si="1"/>
        <v>M1-NyO-37a-E-4</v>
      </c>
      <c r="AB161" s="15" t="s">
        <v>43</v>
      </c>
      <c r="AC161" s="16" t="s">
        <v>219</v>
      </c>
      <c r="AD161" s="16" t="s">
        <v>44</v>
      </c>
      <c r="AE161" s="16" t="s">
        <v>45</v>
      </c>
    </row>
    <row r="162" ht="75.0" customHeight="1">
      <c r="A162" s="6" t="s">
        <v>753</v>
      </c>
      <c r="B162" s="6" t="s">
        <v>754</v>
      </c>
      <c r="C162" s="7" t="s">
        <v>32</v>
      </c>
      <c r="D162" s="8" t="s">
        <v>33</v>
      </c>
      <c r="E162" s="6"/>
      <c r="F162" s="9" t="s">
        <v>755</v>
      </c>
      <c r="G162" s="9" t="s">
        <v>756</v>
      </c>
      <c r="H162" s="9"/>
      <c r="I162" s="23"/>
      <c r="J162" s="15" t="s">
        <v>110</v>
      </c>
      <c r="K162" s="9" t="s">
        <v>757</v>
      </c>
      <c r="L162" s="9" t="s">
        <v>758</v>
      </c>
      <c r="M162" s="9" t="s">
        <v>39</v>
      </c>
      <c r="N162" s="14" t="s">
        <v>684</v>
      </c>
      <c r="O162" s="14" t="s">
        <v>684</v>
      </c>
      <c r="P162" s="10"/>
      <c r="Q162" s="16"/>
      <c r="R162" s="10"/>
      <c r="S162" s="10"/>
      <c r="T162" s="10"/>
      <c r="U162" s="10"/>
      <c r="V162" s="10"/>
      <c r="W162" s="10"/>
      <c r="X162" s="16"/>
      <c r="Y162" s="6" t="s">
        <v>41</v>
      </c>
      <c r="Z162" s="14" t="s">
        <v>759</v>
      </c>
      <c r="AA162" s="12" t="str">
        <f t="shared" si="1"/>
        <v>M1-NyO-38a-I-1</v>
      </c>
      <c r="AB162" s="15" t="s">
        <v>43</v>
      </c>
      <c r="AC162" s="16" t="s">
        <v>219</v>
      </c>
      <c r="AD162" s="16" t="s">
        <v>44</v>
      </c>
      <c r="AE162" s="16" t="s">
        <v>45</v>
      </c>
    </row>
    <row r="163" ht="75.0" customHeight="1">
      <c r="A163" s="6" t="s">
        <v>753</v>
      </c>
      <c r="B163" s="6" t="s">
        <v>754</v>
      </c>
      <c r="C163" s="7" t="s">
        <v>32</v>
      </c>
      <c r="D163" s="8" t="s">
        <v>33</v>
      </c>
      <c r="E163" s="6"/>
      <c r="F163" s="9" t="s">
        <v>760</v>
      </c>
      <c r="G163" s="9" t="s">
        <v>761</v>
      </c>
      <c r="H163" s="9"/>
      <c r="I163" s="23"/>
      <c r="J163" s="15" t="s">
        <v>110</v>
      </c>
      <c r="K163" s="9" t="s">
        <v>757</v>
      </c>
      <c r="L163" s="9" t="s">
        <v>762</v>
      </c>
      <c r="M163" s="9" t="s">
        <v>39</v>
      </c>
      <c r="N163" s="14" t="s">
        <v>688</v>
      </c>
      <c r="O163" s="14" t="s">
        <v>688</v>
      </c>
      <c r="P163" s="10"/>
      <c r="Q163" s="16"/>
      <c r="R163" s="10"/>
      <c r="S163" s="10"/>
      <c r="T163" s="10"/>
      <c r="U163" s="10"/>
      <c r="V163" s="10"/>
      <c r="W163" s="10"/>
      <c r="X163" s="16"/>
      <c r="Y163" s="6" t="s">
        <v>41</v>
      </c>
      <c r="Z163" s="14" t="s">
        <v>763</v>
      </c>
      <c r="AA163" s="12" t="str">
        <f t="shared" si="1"/>
        <v>M1-NyO-38a-I-2</v>
      </c>
      <c r="AB163" s="15" t="s">
        <v>43</v>
      </c>
      <c r="AC163" s="16" t="s">
        <v>219</v>
      </c>
      <c r="AD163" s="16" t="s">
        <v>44</v>
      </c>
      <c r="AE163" s="16" t="s">
        <v>45</v>
      </c>
    </row>
    <row r="164" ht="75.0" customHeight="1">
      <c r="A164" s="6" t="s">
        <v>753</v>
      </c>
      <c r="B164" s="6" t="s">
        <v>754</v>
      </c>
      <c r="C164" s="7" t="s">
        <v>32</v>
      </c>
      <c r="D164" s="8" t="s">
        <v>33</v>
      </c>
      <c r="E164" s="6"/>
      <c r="F164" s="9" t="s">
        <v>764</v>
      </c>
      <c r="G164" s="9" t="s">
        <v>765</v>
      </c>
      <c r="H164" s="9"/>
      <c r="I164" s="23"/>
      <c r="J164" s="15" t="s">
        <v>110</v>
      </c>
      <c r="K164" s="9" t="s">
        <v>757</v>
      </c>
      <c r="L164" s="9" t="s">
        <v>766</v>
      </c>
      <c r="M164" s="9" t="s">
        <v>39</v>
      </c>
      <c r="N164" s="14" t="s">
        <v>688</v>
      </c>
      <c r="O164" s="22" t="s">
        <v>688</v>
      </c>
      <c r="P164" s="22"/>
      <c r="Q164" s="15"/>
      <c r="R164" s="22"/>
      <c r="S164" s="22"/>
      <c r="T164" s="22"/>
      <c r="U164" s="22"/>
      <c r="V164" s="22"/>
      <c r="W164" s="22"/>
      <c r="X164" s="15"/>
      <c r="Y164" s="6" t="s">
        <v>41</v>
      </c>
      <c r="Z164" s="14" t="s">
        <v>767</v>
      </c>
      <c r="AA164" s="12" t="str">
        <f t="shared" si="1"/>
        <v>M1-NyO-38a-I-3</v>
      </c>
      <c r="AB164" s="15" t="s">
        <v>43</v>
      </c>
      <c r="AC164" s="16" t="s">
        <v>219</v>
      </c>
      <c r="AD164" s="16" t="s">
        <v>44</v>
      </c>
      <c r="AE164" s="16" t="s">
        <v>45</v>
      </c>
    </row>
    <row r="165" ht="75.0" customHeight="1">
      <c r="A165" s="6" t="s">
        <v>753</v>
      </c>
      <c r="B165" s="6" t="s">
        <v>754</v>
      </c>
      <c r="C165" s="18" t="s">
        <v>49</v>
      </c>
      <c r="D165" s="8" t="s">
        <v>33</v>
      </c>
      <c r="E165" s="6"/>
      <c r="F165" s="9" t="s">
        <v>768</v>
      </c>
      <c r="G165" s="9" t="s">
        <v>769</v>
      </c>
      <c r="H165" s="9"/>
      <c r="I165" s="23"/>
      <c r="J165" s="15" t="s">
        <v>71</v>
      </c>
      <c r="K165" s="17" t="s">
        <v>770</v>
      </c>
      <c r="L165" s="9" t="s">
        <v>771</v>
      </c>
      <c r="M165" s="9" t="s">
        <v>39</v>
      </c>
      <c r="N165" s="14" t="s">
        <v>684</v>
      </c>
      <c r="O165" s="22" t="s">
        <v>684</v>
      </c>
      <c r="P165" s="22"/>
      <c r="Q165" s="15"/>
      <c r="R165" s="22"/>
      <c r="S165" s="22"/>
      <c r="T165" s="22"/>
      <c r="U165" s="22"/>
      <c r="V165" s="22"/>
      <c r="W165" s="22"/>
      <c r="X165" s="15"/>
      <c r="Y165" s="6" t="s">
        <v>41</v>
      </c>
      <c r="Z165" s="14" t="s">
        <v>772</v>
      </c>
      <c r="AA165" s="12" t="str">
        <f t="shared" si="1"/>
        <v>M1-NyO-38a-E-1</v>
      </c>
      <c r="AB165" s="15" t="s">
        <v>43</v>
      </c>
      <c r="AC165" s="16" t="s">
        <v>219</v>
      </c>
      <c r="AD165" s="16" t="s">
        <v>44</v>
      </c>
      <c r="AE165" s="16" t="s">
        <v>45</v>
      </c>
    </row>
    <row r="166" ht="75.0" customHeight="1">
      <c r="A166" s="6" t="s">
        <v>753</v>
      </c>
      <c r="B166" s="6" t="s">
        <v>754</v>
      </c>
      <c r="C166" s="18" t="s">
        <v>49</v>
      </c>
      <c r="D166" s="8" t="s">
        <v>33</v>
      </c>
      <c r="E166" s="6"/>
      <c r="F166" s="9" t="s">
        <v>773</v>
      </c>
      <c r="G166" s="9" t="s">
        <v>774</v>
      </c>
      <c r="H166" s="9"/>
      <c r="I166" s="23"/>
      <c r="J166" s="6" t="s">
        <v>71</v>
      </c>
      <c r="K166" s="9" t="s">
        <v>757</v>
      </c>
      <c r="L166" s="9" t="s">
        <v>775</v>
      </c>
      <c r="M166" s="9" t="s">
        <v>39</v>
      </c>
      <c r="N166" s="14" t="s">
        <v>688</v>
      </c>
      <c r="O166" s="14" t="s">
        <v>688</v>
      </c>
      <c r="P166" s="22"/>
      <c r="Q166" s="15"/>
      <c r="R166" s="22"/>
      <c r="S166" s="22"/>
      <c r="T166" s="22"/>
      <c r="U166" s="22"/>
      <c r="V166" s="22"/>
      <c r="W166" s="22"/>
      <c r="X166" s="15"/>
      <c r="Y166" s="6" t="s">
        <v>41</v>
      </c>
      <c r="Z166" s="14" t="s">
        <v>776</v>
      </c>
      <c r="AA166" s="12" t="str">
        <f t="shared" si="1"/>
        <v>M1-NyO-38a-E-2</v>
      </c>
      <c r="AB166" s="15" t="s">
        <v>43</v>
      </c>
      <c r="AC166" s="16" t="s">
        <v>219</v>
      </c>
      <c r="AD166" s="16" t="s">
        <v>44</v>
      </c>
      <c r="AE166" s="16" t="s">
        <v>45</v>
      </c>
    </row>
    <row r="167" ht="75.0" customHeight="1">
      <c r="A167" s="6" t="s">
        <v>753</v>
      </c>
      <c r="B167" s="6" t="s">
        <v>754</v>
      </c>
      <c r="C167" s="18" t="s">
        <v>49</v>
      </c>
      <c r="D167" s="8" t="s">
        <v>33</v>
      </c>
      <c r="E167" s="6"/>
      <c r="F167" s="9" t="s">
        <v>777</v>
      </c>
      <c r="G167" s="9" t="s">
        <v>778</v>
      </c>
      <c r="H167" s="9"/>
      <c r="I167" s="23"/>
      <c r="J167" s="6" t="s">
        <v>71</v>
      </c>
      <c r="K167" s="9" t="s">
        <v>757</v>
      </c>
      <c r="L167" s="9" t="s">
        <v>779</v>
      </c>
      <c r="M167" s="9" t="s">
        <v>39</v>
      </c>
      <c r="N167" s="14" t="s">
        <v>688</v>
      </c>
      <c r="O167" s="14" t="s">
        <v>688</v>
      </c>
      <c r="P167" s="22"/>
      <c r="Q167" s="15"/>
      <c r="R167" s="22"/>
      <c r="S167" s="22"/>
      <c r="T167" s="22"/>
      <c r="U167" s="22"/>
      <c r="V167" s="22"/>
      <c r="W167" s="22"/>
      <c r="X167" s="15"/>
      <c r="Y167" s="6" t="s">
        <v>41</v>
      </c>
      <c r="Z167" s="14" t="s">
        <v>780</v>
      </c>
      <c r="AA167" s="12" t="str">
        <f t="shared" si="1"/>
        <v>M1-NyO-38a-E-3</v>
      </c>
      <c r="AB167" s="15" t="s">
        <v>43</v>
      </c>
      <c r="AC167" s="16" t="s">
        <v>219</v>
      </c>
      <c r="AD167" s="16" t="s">
        <v>44</v>
      </c>
      <c r="AE167" s="16" t="s">
        <v>45</v>
      </c>
    </row>
    <row r="168" ht="75.0" customHeight="1">
      <c r="A168" s="6" t="s">
        <v>781</v>
      </c>
      <c r="B168" s="6" t="s">
        <v>782</v>
      </c>
      <c r="C168" s="7" t="s">
        <v>32</v>
      </c>
      <c r="D168" s="8" t="s">
        <v>33</v>
      </c>
      <c r="E168" s="6"/>
      <c r="F168" s="17" t="s">
        <v>783</v>
      </c>
      <c r="G168" s="9"/>
      <c r="H168" s="9"/>
      <c r="I168" s="23"/>
      <c r="J168" s="6" t="s">
        <v>784</v>
      </c>
      <c r="K168" s="9" t="s">
        <v>86</v>
      </c>
      <c r="L168" s="9"/>
      <c r="M168" s="17" t="s">
        <v>39</v>
      </c>
      <c r="N168" s="10" t="s">
        <v>785</v>
      </c>
      <c r="O168" s="10" t="s">
        <v>785</v>
      </c>
      <c r="P168" s="22"/>
      <c r="Q168" s="15"/>
      <c r="R168" s="22"/>
      <c r="S168" s="22"/>
      <c r="T168" s="22"/>
      <c r="U168" s="22"/>
      <c r="V168" s="22"/>
      <c r="W168" s="22"/>
      <c r="X168" s="15"/>
      <c r="Y168" s="6" t="s">
        <v>41</v>
      </c>
      <c r="Z168" s="14" t="s">
        <v>786</v>
      </c>
      <c r="AA168" s="12" t="str">
        <f t="shared" si="1"/>
        <v>M1-NyO-10a-I-1</v>
      </c>
      <c r="AB168" s="15" t="s">
        <v>43</v>
      </c>
      <c r="AC168" s="15"/>
      <c r="AD168" s="16" t="s">
        <v>44</v>
      </c>
      <c r="AE168" s="16" t="s">
        <v>45</v>
      </c>
    </row>
    <row r="169" ht="75.0" customHeight="1">
      <c r="A169" s="6" t="s">
        <v>787</v>
      </c>
      <c r="B169" s="6" t="s">
        <v>788</v>
      </c>
      <c r="C169" s="7" t="s">
        <v>32</v>
      </c>
      <c r="D169" s="8" t="s">
        <v>33</v>
      </c>
      <c r="E169" s="6"/>
      <c r="F169" s="17" t="s">
        <v>789</v>
      </c>
      <c r="G169" s="9" t="s">
        <v>790</v>
      </c>
      <c r="H169" s="9"/>
      <c r="I169" s="23"/>
      <c r="J169" s="6" t="s">
        <v>110</v>
      </c>
      <c r="K169" s="9" t="s">
        <v>791</v>
      </c>
      <c r="L169" s="9" t="s">
        <v>792</v>
      </c>
      <c r="M169" s="6" t="s">
        <v>39</v>
      </c>
      <c r="N169" s="14" t="s">
        <v>793</v>
      </c>
      <c r="O169" s="22" t="s">
        <v>793</v>
      </c>
      <c r="P169" s="22"/>
      <c r="Q169" s="15"/>
      <c r="R169" s="10"/>
      <c r="S169" s="10"/>
      <c r="T169" s="10"/>
      <c r="U169" s="22"/>
      <c r="V169" s="22"/>
      <c r="W169" s="10"/>
      <c r="X169" s="17"/>
      <c r="Y169" s="6" t="s">
        <v>41</v>
      </c>
      <c r="Z169" s="14" t="s">
        <v>794</v>
      </c>
      <c r="AA169" s="12" t="str">
        <f t="shared" si="1"/>
        <v>M1-NyO-11a-I-1</v>
      </c>
      <c r="AB169" s="15"/>
      <c r="AC169" s="15"/>
      <c r="AD169" s="16" t="s">
        <v>44</v>
      </c>
      <c r="AE169" s="16"/>
    </row>
    <row r="170" ht="75.0" customHeight="1">
      <c r="A170" s="6" t="s">
        <v>787</v>
      </c>
      <c r="B170" s="6" t="s">
        <v>788</v>
      </c>
      <c r="C170" s="39" t="s">
        <v>32</v>
      </c>
      <c r="D170" s="8" t="s">
        <v>33</v>
      </c>
      <c r="E170" s="6"/>
      <c r="F170" s="17" t="s">
        <v>789</v>
      </c>
      <c r="G170" s="9" t="s">
        <v>790</v>
      </c>
      <c r="H170" s="9"/>
      <c r="I170" s="23"/>
      <c r="J170" s="6" t="s">
        <v>110</v>
      </c>
      <c r="K170" s="9" t="s">
        <v>795</v>
      </c>
      <c r="L170" s="9" t="s">
        <v>796</v>
      </c>
      <c r="M170" s="6" t="s">
        <v>39</v>
      </c>
      <c r="N170" s="14" t="s">
        <v>793</v>
      </c>
      <c r="O170" s="22" t="s">
        <v>793</v>
      </c>
      <c r="P170" s="22"/>
      <c r="Q170" s="15"/>
      <c r="R170" s="10"/>
      <c r="S170" s="10"/>
      <c r="T170" s="10"/>
      <c r="U170" s="22"/>
      <c r="V170" s="22"/>
      <c r="W170" s="10"/>
      <c r="X170" s="17"/>
      <c r="Y170" s="6" t="s">
        <v>41</v>
      </c>
      <c r="Z170" s="14" t="s">
        <v>797</v>
      </c>
      <c r="AA170" s="12" t="str">
        <f t="shared" si="1"/>
        <v>M1-NyO-11a-I-2</v>
      </c>
      <c r="AB170" s="15"/>
      <c r="AC170" s="15"/>
      <c r="AD170" s="16" t="s">
        <v>44</v>
      </c>
      <c r="AE170" s="16"/>
    </row>
    <row r="171" ht="75.0" customHeight="1">
      <c r="A171" s="6" t="s">
        <v>787</v>
      </c>
      <c r="B171" s="6" t="s">
        <v>788</v>
      </c>
      <c r="C171" s="40" t="s">
        <v>49</v>
      </c>
      <c r="D171" s="8" t="s">
        <v>33</v>
      </c>
      <c r="E171" s="6"/>
      <c r="F171" s="17" t="s">
        <v>798</v>
      </c>
      <c r="G171" s="9"/>
      <c r="H171" s="9"/>
      <c r="I171" s="15"/>
      <c r="J171" s="16" t="s">
        <v>47</v>
      </c>
      <c r="K171" s="9" t="s">
        <v>799</v>
      </c>
      <c r="L171" s="9" t="s">
        <v>86</v>
      </c>
      <c r="M171" s="6" t="s">
        <v>39</v>
      </c>
      <c r="N171" s="14" t="s">
        <v>793</v>
      </c>
      <c r="O171" s="22" t="s">
        <v>793</v>
      </c>
      <c r="P171" s="22"/>
      <c r="Q171" s="15"/>
      <c r="R171" s="10"/>
      <c r="S171" s="10"/>
      <c r="T171" s="10"/>
      <c r="U171" s="22"/>
      <c r="V171" s="22"/>
      <c r="W171" s="10"/>
      <c r="X171" s="17"/>
      <c r="Y171" s="6" t="s">
        <v>41</v>
      </c>
      <c r="Z171" s="10" t="s">
        <v>800</v>
      </c>
      <c r="AA171" s="12" t="str">
        <f t="shared" si="1"/>
        <v>M1-NyO-11a-E-1</v>
      </c>
      <c r="AB171" s="15"/>
      <c r="AC171" s="15"/>
      <c r="AD171" s="16" t="s">
        <v>44</v>
      </c>
      <c r="AE171" s="16"/>
    </row>
    <row r="172" ht="75.0" customHeight="1">
      <c r="A172" s="6" t="s">
        <v>787</v>
      </c>
      <c r="B172" s="6" t="s">
        <v>788</v>
      </c>
      <c r="C172" s="40" t="s">
        <v>49</v>
      </c>
      <c r="D172" s="8" t="s">
        <v>33</v>
      </c>
      <c r="E172" s="6"/>
      <c r="F172" s="17" t="s">
        <v>801</v>
      </c>
      <c r="G172" s="9"/>
      <c r="H172" s="9"/>
      <c r="I172" s="15"/>
      <c r="J172" s="16" t="s">
        <v>47</v>
      </c>
      <c r="K172" s="9" t="s">
        <v>799</v>
      </c>
      <c r="L172" s="9" t="s">
        <v>86</v>
      </c>
      <c r="M172" s="6" t="s">
        <v>39</v>
      </c>
      <c r="N172" s="14" t="s">
        <v>793</v>
      </c>
      <c r="O172" s="22" t="s">
        <v>793</v>
      </c>
      <c r="P172" s="22"/>
      <c r="Q172" s="15"/>
      <c r="R172" s="10"/>
      <c r="S172" s="10"/>
      <c r="T172" s="10"/>
      <c r="U172" s="22"/>
      <c r="V172" s="22"/>
      <c r="W172" s="10"/>
      <c r="X172" s="17"/>
      <c r="Y172" s="6" t="s">
        <v>41</v>
      </c>
      <c r="Z172" s="10" t="s">
        <v>802</v>
      </c>
      <c r="AA172" s="12" t="str">
        <f t="shared" si="1"/>
        <v>M1-NyO-11a-E-2</v>
      </c>
      <c r="AB172" s="15"/>
      <c r="AC172" s="15"/>
      <c r="AD172" s="16" t="s">
        <v>44</v>
      </c>
      <c r="AE172" s="16"/>
    </row>
    <row r="173" ht="75.0" customHeight="1">
      <c r="A173" s="6" t="s">
        <v>803</v>
      </c>
      <c r="B173" s="6" t="s">
        <v>804</v>
      </c>
      <c r="C173" s="7" t="s">
        <v>32</v>
      </c>
      <c r="D173" s="8" t="s">
        <v>33</v>
      </c>
      <c r="E173" s="6"/>
      <c r="F173" s="17" t="s">
        <v>805</v>
      </c>
      <c r="G173" s="28" t="s">
        <v>806</v>
      </c>
      <c r="H173" s="9"/>
      <c r="I173" s="15"/>
      <c r="J173" s="16" t="s">
        <v>110</v>
      </c>
      <c r="K173" s="17" t="s">
        <v>807</v>
      </c>
      <c r="L173" s="17" t="s">
        <v>808</v>
      </c>
      <c r="M173" s="16" t="s">
        <v>39</v>
      </c>
      <c r="N173" s="19" t="s">
        <v>809</v>
      </c>
      <c r="O173" s="10" t="s">
        <v>810</v>
      </c>
      <c r="P173" s="10" t="s">
        <v>811</v>
      </c>
      <c r="Q173" s="15"/>
      <c r="R173" s="10"/>
      <c r="S173" s="10"/>
      <c r="T173" s="10"/>
      <c r="U173" s="22"/>
      <c r="V173" s="22"/>
      <c r="W173" s="10"/>
      <c r="X173" s="17"/>
      <c r="Y173" s="6" t="s">
        <v>41</v>
      </c>
      <c r="Z173" s="10" t="s">
        <v>812</v>
      </c>
      <c r="AA173" s="12" t="str">
        <f t="shared" si="1"/>
        <v>M1-NyO-12a-I-1</v>
      </c>
      <c r="AB173" s="15"/>
      <c r="AC173" s="16" t="s">
        <v>219</v>
      </c>
      <c r="AD173" s="16" t="s">
        <v>44</v>
      </c>
      <c r="AE173" s="16"/>
    </row>
    <row r="174" ht="75.0" customHeight="1">
      <c r="A174" s="6" t="s">
        <v>803</v>
      </c>
      <c r="B174" s="6" t="s">
        <v>804</v>
      </c>
      <c r="C174" s="18" t="s">
        <v>49</v>
      </c>
      <c r="D174" s="8" t="s">
        <v>33</v>
      </c>
      <c r="E174" s="6"/>
      <c r="F174" s="17" t="s">
        <v>813</v>
      </c>
      <c r="G174" s="32" t="s">
        <v>814</v>
      </c>
      <c r="H174" s="9"/>
      <c r="I174" s="15"/>
      <c r="J174" s="16" t="s">
        <v>71</v>
      </c>
      <c r="K174" s="17" t="s">
        <v>815</v>
      </c>
      <c r="L174" s="17" t="s">
        <v>816</v>
      </c>
      <c r="M174" s="16" t="s">
        <v>39</v>
      </c>
      <c r="N174" s="19" t="s">
        <v>817</v>
      </c>
      <c r="O174" s="10" t="s">
        <v>810</v>
      </c>
      <c r="P174" s="10" t="s">
        <v>818</v>
      </c>
      <c r="Q174" s="15"/>
      <c r="R174" s="10"/>
      <c r="S174" s="10"/>
      <c r="T174" s="10"/>
      <c r="U174" s="22"/>
      <c r="V174" s="22"/>
      <c r="W174" s="10"/>
      <c r="X174" s="17"/>
      <c r="Y174" s="6" t="s">
        <v>41</v>
      </c>
      <c r="Z174" s="10" t="s">
        <v>819</v>
      </c>
      <c r="AA174" s="12" t="str">
        <f t="shared" si="1"/>
        <v>M1-NyO-12a-E-1</v>
      </c>
      <c r="AB174" s="15"/>
      <c r="AC174" s="16" t="s">
        <v>219</v>
      </c>
      <c r="AD174" s="16" t="s">
        <v>44</v>
      </c>
      <c r="AE174" s="16"/>
    </row>
    <row r="175" ht="75.0" customHeight="1">
      <c r="A175" s="6" t="s">
        <v>803</v>
      </c>
      <c r="B175" s="6" t="s">
        <v>804</v>
      </c>
      <c r="C175" s="41" t="s">
        <v>820</v>
      </c>
      <c r="D175" s="8" t="s">
        <v>33</v>
      </c>
      <c r="E175" s="6"/>
      <c r="F175" s="37" t="s">
        <v>821</v>
      </c>
      <c r="G175" s="28" t="s">
        <v>822</v>
      </c>
      <c r="H175" s="9"/>
      <c r="I175" s="15"/>
      <c r="J175" s="16" t="s">
        <v>71</v>
      </c>
      <c r="K175" s="17" t="s">
        <v>823</v>
      </c>
      <c r="L175" s="17" t="s">
        <v>816</v>
      </c>
      <c r="M175" s="16" t="s">
        <v>39</v>
      </c>
      <c r="N175" s="19" t="s">
        <v>824</v>
      </c>
      <c r="O175" s="10" t="s">
        <v>810</v>
      </c>
      <c r="P175" s="10" t="s">
        <v>818</v>
      </c>
      <c r="Q175" s="15"/>
      <c r="R175" s="10"/>
      <c r="S175" s="10"/>
      <c r="T175" s="10"/>
      <c r="U175" s="22"/>
      <c r="V175" s="22"/>
      <c r="W175" s="10"/>
      <c r="X175" s="17"/>
      <c r="Y175" s="6" t="s">
        <v>41</v>
      </c>
      <c r="Z175" s="10" t="s">
        <v>825</v>
      </c>
      <c r="AA175" s="12" t="str">
        <f t="shared" si="1"/>
        <v>M1-NyO-12a-A-1</v>
      </c>
      <c r="AB175" s="15"/>
      <c r="AC175" s="16" t="s">
        <v>219</v>
      </c>
      <c r="AD175" s="16" t="s">
        <v>44</v>
      </c>
      <c r="AE175" s="16"/>
    </row>
    <row r="176" ht="75.0" customHeight="1">
      <c r="A176" s="6" t="s">
        <v>803</v>
      </c>
      <c r="B176" s="6" t="s">
        <v>804</v>
      </c>
      <c r="C176" s="41" t="s">
        <v>820</v>
      </c>
      <c r="D176" s="8" t="s">
        <v>33</v>
      </c>
      <c r="E176" s="6"/>
      <c r="F176" s="37" t="s">
        <v>826</v>
      </c>
      <c r="G176" s="28" t="s">
        <v>827</v>
      </c>
      <c r="H176" s="9"/>
      <c r="I176" s="15"/>
      <c r="J176" s="16" t="s">
        <v>71</v>
      </c>
      <c r="K176" s="17" t="s">
        <v>828</v>
      </c>
      <c r="L176" s="17" t="s">
        <v>816</v>
      </c>
      <c r="M176" s="16" t="s">
        <v>39</v>
      </c>
      <c r="N176" s="19" t="s">
        <v>829</v>
      </c>
      <c r="O176" s="10" t="s">
        <v>810</v>
      </c>
      <c r="P176" s="10" t="s">
        <v>818</v>
      </c>
      <c r="Q176" s="15"/>
      <c r="R176" s="10"/>
      <c r="S176" s="10"/>
      <c r="T176" s="10"/>
      <c r="U176" s="22"/>
      <c r="V176" s="22"/>
      <c r="W176" s="10"/>
      <c r="X176" s="17"/>
      <c r="Y176" s="6" t="s">
        <v>41</v>
      </c>
      <c r="Z176" s="10" t="s">
        <v>830</v>
      </c>
      <c r="AA176" s="12" t="str">
        <f t="shared" si="1"/>
        <v>M1-NyO-12a-A-2</v>
      </c>
      <c r="AB176" s="15"/>
      <c r="AC176" s="16" t="s">
        <v>219</v>
      </c>
      <c r="AD176" s="16" t="s">
        <v>44</v>
      </c>
      <c r="AE176" s="16"/>
    </row>
    <row r="177" ht="75.0" customHeight="1">
      <c r="A177" s="6" t="s">
        <v>803</v>
      </c>
      <c r="B177" s="6" t="s">
        <v>804</v>
      </c>
      <c r="C177" s="41" t="s">
        <v>820</v>
      </c>
      <c r="D177" s="8" t="s">
        <v>33</v>
      </c>
      <c r="E177" s="6"/>
      <c r="F177" s="37" t="s">
        <v>831</v>
      </c>
      <c r="G177" s="28" t="s">
        <v>832</v>
      </c>
      <c r="H177" s="9"/>
      <c r="I177" s="15"/>
      <c r="J177" s="16" t="s">
        <v>71</v>
      </c>
      <c r="K177" s="9" t="s">
        <v>833</v>
      </c>
      <c r="L177" s="9" t="s">
        <v>816</v>
      </c>
      <c r="M177" s="16" t="s">
        <v>39</v>
      </c>
      <c r="N177" s="19" t="s">
        <v>834</v>
      </c>
      <c r="O177" s="10" t="s">
        <v>810</v>
      </c>
      <c r="P177" s="10" t="s">
        <v>818</v>
      </c>
      <c r="Q177" s="15"/>
      <c r="R177" s="10"/>
      <c r="S177" s="10"/>
      <c r="T177" s="10"/>
      <c r="U177" s="22"/>
      <c r="V177" s="22"/>
      <c r="W177" s="10"/>
      <c r="X177" s="17"/>
      <c r="Y177" s="6" t="s">
        <v>41</v>
      </c>
      <c r="Z177" s="10" t="s">
        <v>835</v>
      </c>
      <c r="AA177" s="12" t="str">
        <f t="shared" si="1"/>
        <v>M1-NyO-12a-A-3</v>
      </c>
      <c r="AB177" s="15"/>
      <c r="AC177" s="16" t="s">
        <v>219</v>
      </c>
      <c r="AD177" s="16" t="s">
        <v>44</v>
      </c>
      <c r="AE177" s="16"/>
    </row>
    <row r="178" ht="75.0" customHeight="1">
      <c r="A178" s="6" t="s">
        <v>836</v>
      </c>
      <c r="B178" s="6" t="s">
        <v>837</v>
      </c>
      <c r="C178" s="7" t="s">
        <v>32</v>
      </c>
      <c r="D178" s="8" t="s">
        <v>33</v>
      </c>
      <c r="E178" s="6"/>
      <c r="F178" s="9" t="s">
        <v>838</v>
      </c>
      <c r="G178" s="9"/>
      <c r="H178" s="9"/>
      <c r="I178" s="23"/>
      <c r="J178" s="6" t="s">
        <v>47</v>
      </c>
      <c r="K178" s="17" t="s">
        <v>839</v>
      </c>
      <c r="L178" s="9" t="s">
        <v>840</v>
      </c>
      <c r="M178" s="9" t="s">
        <v>39</v>
      </c>
      <c r="N178" s="10" t="s">
        <v>841</v>
      </c>
      <c r="O178" s="10" t="s">
        <v>841</v>
      </c>
      <c r="P178" s="22"/>
      <c r="Q178" s="15"/>
      <c r="R178" s="10"/>
      <c r="S178" s="10"/>
      <c r="T178" s="10"/>
      <c r="U178" s="22"/>
      <c r="V178" s="22"/>
      <c r="W178" s="10"/>
      <c r="X178" s="17"/>
      <c r="Y178" s="6" t="s">
        <v>41</v>
      </c>
      <c r="Z178" s="10" t="s">
        <v>842</v>
      </c>
      <c r="AA178" s="12" t="str">
        <f t="shared" si="1"/>
        <v>M1-NyO-13a-I-1</v>
      </c>
      <c r="AB178" s="15" t="s">
        <v>43</v>
      </c>
      <c r="AC178" s="15"/>
      <c r="AD178" s="16" t="s">
        <v>44</v>
      </c>
      <c r="AE178" s="16" t="s">
        <v>45</v>
      </c>
    </row>
    <row r="179" ht="75.0" customHeight="1">
      <c r="A179" s="6" t="s">
        <v>836</v>
      </c>
      <c r="B179" s="6" t="s">
        <v>837</v>
      </c>
      <c r="C179" s="7" t="s">
        <v>32</v>
      </c>
      <c r="D179" s="8" t="s">
        <v>33</v>
      </c>
      <c r="E179" s="6"/>
      <c r="F179" s="9" t="s">
        <v>843</v>
      </c>
      <c r="G179" s="9"/>
      <c r="H179" s="9"/>
      <c r="I179" s="23"/>
      <c r="J179" s="6" t="s">
        <v>47</v>
      </c>
      <c r="K179" s="9" t="s">
        <v>844</v>
      </c>
      <c r="L179" s="9" t="s">
        <v>845</v>
      </c>
      <c r="M179" s="9" t="s">
        <v>39</v>
      </c>
      <c r="N179" s="10" t="s">
        <v>841</v>
      </c>
      <c r="O179" s="10" t="s">
        <v>841</v>
      </c>
      <c r="P179" s="22"/>
      <c r="Q179" s="15"/>
      <c r="R179" s="10"/>
      <c r="S179" s="10"/>
      <c r="T179" s="10"/>
      <c r="U179" s="22"/>
      <c r="V179" s="22"/>
      <c r="W179" s="10"/>
      <c r="X179" s="17"/>
      <c r="Y179" s="6" t="s">
        <v>41</v>
      </c>
      <c r="Z179" s="10" t="s">
        <v>846</v>
      </c>
      <c r="AA179" s="12" t="str">
        <f t="shared" si="1"/>
        <v>M1-NyO-13a-I-2</v>
      </c>
      <c r="AB179" s="15" t="s">
        <v>43</v>
      </c>
      <c r="AC179" s="15"/>
      <c r="AD179" s="16" t="s">
        <v>44</v>
      </c>
      <c r="AE179" s="16" t="s">
        <v>45</v>
      </c>
    </row>
    <row r="180" ht="75.0" customHeight="1">
      <c r="A180" s="6" t="s">
        <v>836</v>
      </c>
      <c r="B180" s="6" t="s">
        <v>837</v>
      </c>
      <c r="C180" s="18" t="s">
        <v>49</v>
      </c>
      <c r="D180" s="8" t="s">
        <v>33</v>
      </c>
      <c r="E180" s="6"/>
      <c r="F180" s="9" t="s">
        <v>847</v>
      </c>
      <c r="G180" s="9" t="s">
        <v>50</v>
      </c>
      <c r="H180" s="9"/>
      <c r="I180" s="23"/>
      <c r="J180" s="6" t="s">
        <v>71</v>
      </c>
      <c r="K180" s="9" t="s">
        <v>848</v>
      </c>
      <c r="L180" s="9" t="s">
        <v>849</v>
      </c>
      <c r="M180" s="9" t="s">
        <v>39</v>
      </c>
      <c r="N180" s="10" t="s">
        <v>841</v>
      </c>
      <c r="O180" s="10" t="s">
        <v>841</v>
      </c>
      <c r="P180" s="22"/>
      <c r="Q180" s="15"/>
      <c r="R180" s="10"/>
      <c r="S180" s="10"/>
      <c r="T180" s="10"/>
      <c r="U180" s="22"/>
      <c r="V180" s="22"/>
      <c r="W180" s="10"/>
      <c r="X180" s="17"/>
      <c r="Y180" s="6" t="s">
        <v>41</v>
      </c>
      <c r="Z180" s="14" t="s">
        <v>850</v>
      </c>
      <c r="AA180" s="12" t="str">
        <f t="shared" si="1"/>
        <v>M1-NyO-13a-E-1</v>
      </c>
      <c r="AB180" s="15" t="s">
        <v>43</v>
      </c>
      <c r="AC180" s="15"/>
      <c r="AD180" s="16" t="s">
        <v>44</v>
      </c>
      <c r="AE180" s="16" t="s">
        <v>45</v>
      </c>
    </row>
    <row r="181" ht="75.0" customHeight="1">
      <c r="A181" s="6" t="s">
        <v>836</v>
      </c>
      <c r="B181" s="6" t="s">
        <v>837</v>
      </c>
      <c r="C181" s="18" t="s">
        <v>49</v>
      </c>
      <c r="D181" s="8" t="s">
        <v>33</v>
      </c>
      <c r="E181" s="6"/>
      <c r="F181" s="9" t="s">
        <v>851</v>
      </c>
      <c r="G181" s="9" t="s">
        <v>50</v>
      </c>
      <c r="H181" s="9"/>
      <c r="I181" s="23"/>
      <c r="J181" s="6" t="s">
        <v>71</v>
      </c>
      <c r="K181" s="9" t="s">
        <v>852</v>
      </c>
      <c r="L181" s="9" t="s">
        <v>853</v>
      </c>
      <c r="M181" s="9" t="s">
        <v>39</v>
      </c>
      <c r="N181" s="10" t="s">
        <v>841</v>
      </c>
      <c r="O181" s="10" t="s">
        <v>841</v>
      </c>
      <c r="P181" s="22"/>
      <c r="Q181" s="15"/>
      <c r="R181" s="10"/>
      <c r="S181" s="10"/>
      <c r="T181" s="10"/>
      <c r="U181" s="22"/>
      <c r="V181" s="22"/>
      <c r="W181" s="10"/>
      <c r="X181" s="17"/>
      <c r="Y181" s="6" t="s">
        <v>41</v>
      </c>
      <c r="Z181" s="14" t="s">
        <v>854</v>
      </c>
      <c r="AA181" s="12" t="str">
        <f t="shared" si="1"/>
        <v>M1-NyO-13a-E-2</v>
      </c>
      <c r="AB181" s="15" t="s">
        <v>43</v>
      </c>
      <c r="AC181" s="15"/>
      <c r="AD181" s="16" t="s">
        <v>44</v>
      </c>
      <c r="AE181" s="16" t="s">
        <v>45</v>
      </c>
    </row>
    <row r="182" ht="75.0" customHeight="1">
      <c r="A182" s="6" t="s">
        <v>855</v>
      </c>
      <c r="B182" s="6" t="s">
        <v>856</v>
      </c>
      <c r="C182" s="7" t="s">
        <v>32</v>
      </c>
      <c r="D182" s="8" t="s">
        <v>33</v>
      </c>
      <c r="E182" s="6"/>
      <c r="F182" s="9" t="s">
        <v>857</v>
      </c>
      <c r="G182" s="9" t="s">
        <v>115</v>
      </c>
      <c r="H182" s="9"/>
      <c r="I182" s="23"/>
      <c r="J182" s="6" t="s">
        <v>36</v>
      </c>
      <c r="K182" s="17" t="s">
        <v>858</v>
      </c>
      <c r="L182" s="9" t="s">
        <v>859</v>
      </c>
      <c r="M182" s="9" t="s">
        <v>39</v>
      </c>
      <c r="N182" s="10" t="s">
        <v>860</v>
      </c>
      <c r="O182" s="10" t="s">
        <v>860</v>
      </c>
      <c r="P182" s="22"/>
      <c r="Q182" s="15"/>
      <c r="R182" s="22"/>
      <c r="S182" s="22"/>
      <c r="T182" s="22"/>
      <c r="U182" s="22"/>
      <c r="V182" s="22"/>
      <c r="W182" s="22"/>
      <c r="X182" s="23"/>
      <c r="Y182" s="6" t="s">
        <v>41</v>
      </c>
      <c r="Z182" s="10" t="s">
        <v>861</v>
      </c>
      <c r="AA182" s="12" t="str">
        <f t="shared" si="1"/>
        <v>M1-NyO-14a-I-1</v>
      </c>
      <c r="AB182" s="15" t="s">
        <v>43</v>
      </c>
      <c r="AC182" s="15"/>
      <c r="AD182" s="16" t="s">
        <v>44</v>
      </c>
      <c r="AE182" s="16" t="s">
        <v>45</v>
      </c>
    </row>
    <row r="183" ht="75.0" customHeight="1">
      <c r="A183" s="6" t="s">
        <v>855</v>
      </c>
      <c r="B183" s="6" t="s">
        <v>856</v>
      </c>
      <c r="C183" s="7" t="s">
        <v>32</v>
      </c>
      <c r="D183" s="8" t="s">
        <v>33</v>
      </c>
      <c r="E183" s="6"/>
      <c r="F183" s="9" t="s">
        <v>862</v>
      </c>
      <c r="G183" s="9" t="s">
        <v>115</v>
      </c>
      <c r="H183" s="9"/>
      <c r="I183" s="23"/>
      <c r="J183" s="6" t="s">
        <v>36</v>
      </c>
      <c r="K183" s="17" t="s">
        <v>858</v>
      </c>
      <c r="L183" s="9" t="s">
        <v>863</v>
      </c>
      <c r="M183" s="9" t="s">
        <v>39</v>
      </c>
      <c r="N183" s="10" t="s">
        <v>860</v>
      </c>
      <c r="O183" s="10" t="s">
        <v>860</v>
      </c>
      <c r="P183" s="22"/>
      <c r="Q183" s="15"/>
      <c r="R183" s="22"/>
      <c r="S183" s="22"/>
      <c r="T183" s="22"/>
      <c r="U183" s="22"/>
      <c r="V183" s="22"/>
      <c r="W183" s="22"/>
      <c r="X183" s="15"/>
      <c r="Y183" s="6" t="s">
        <v>41</v>
      </c>
      <c r="Z183" s="10" t="s">
        <v>864</v>
      </c>
      <c r="AA183" s="12" t="str">
        <f t="shared" si="1"/>
        <v>M1-NyO-14a-I-2</v>
      </c>
      <c r="AB183" s="15" t="s">
        <v>43</v>
      </c>
      <c r="AC183" s="15"/>
      <c r="AD183" s="16" t="s">
        <v>44</v>
      </c>
      <c r="AE183" s="16" t="s">
        <v>45</v>
      </c>
    </row>
    <row r="184" ht="75.0" customHeight="1">
      <c r="A184" s="6" t="s">
        <v>855</v>
      </c>
      <c r="B184" s="6" t="s">
        <v>856</v>
      </c>
      <c r="C184" s="18" t="s">
        <v>49</v>
      </c>
      <c r="D184" s="8" t="s">
        <v>33</v>
      </c>
      <c r="E184" s="6"/>
      <c r="F184" s="9" t="s">
        <v>865</v>
      </c>
      <c r="G184" s="9"/>
      <c r="H184" s="9"/>
      <c r="I184" s="23"/>
      <c r="J184" s="6" t="s">
        <v>47</v>
      </c>
      <c r="K184" s="9" t="s">
        <v>866</v>
      </c>
      <c r="L184" s="9" t="s">
        <v>867</v>
      </c>
      <c r="M184" s="9" t="s">
        <v>39</v>
      </c>
      <c r="N184" s="10" t="s">
        <v>860</v>
      </c>
      <c r="O184" s="10" t="s">
        <v>860</v>
      </c>
      <c r="P184" s="22"/>
      <c r="Q184" s="15"/>
      <c r="R184" s="22"/>
      <c r="S184" s="22"/>
      <c r="T184" s="22"/>
      <c r="U184" s="22"/>
      <c r="V184" s="22"/>
      <c r="W184" s="22"/>
      <c r="X184" s="15"/>
      <c r="Y184" s="6" t="s">
        <v>41</v>
      </c>
      <c r="Z184" s="10" t="s">
        <v>868</v>
      </c>
      <c r="AA184" s="12" t="str">
        <f t="shared" si="1"/>
        <v>M1-NyO-14a-E-1</v>
      </c>
      <c r="AB184" s="15" t="s">
        <v>43</v>
      </c>
      <c r="AC184" s="15"/>
      <c r="AD184" s="16" t="s">
        <v>44</v>
      </c>
      <c r="AE184" s="16" t="s">
        <v>45</v>
      </c>
    </row>
    <row r="185" ht="75.0" customHeight="1">
      <c r="A185" s="6" t="s">
        <v>855</v>
      </c>
      <c r="B185" s="6" t="s">
        <v>856</v>
      </c>
      <c r="C185" s="18" t="s">
        <v>49</v>
      </c>
      <c r="D185" s="8" t="s">
        <v>33</v>
      </c>
      <c r="E185" s="6"/>
      <c r="F185" s="17" t="s">
        <v>869</v>
      </c>
      <c r="G185" s="9"/>
      <c r="H185" s="9"/>
      <c r="I185" s="23"/>
      <c r="J185" s="6" t="s">
        <v>47</v>
      </c>
      <c r="K185" s="9" t="s">
        <v>866</v>
      </c>
      <c r="L185" s="9" t="s">
        <v>870</v>
      </c>
      <c r="M185" s="9" t="s">
        <v>39</v>
      </c>
      <c r="N185" s="10" t="s">
        <v>860</v>
      </c>
      <c r="O185" s="10" t="s">
        <v>860</v>
      </c>
      <c r="P185" s="22"/>
      <c r="Q185" s="15"/>
      <c r="R185" s="22"/>
      <c r="S185" s="22"/>
      <c r="T185" s="22"/>
      <c r="U185" s="22"/>
      <c r="V185" s="22"/>
      <c r="W185" s="22"/>
      <c r="X185" s="15"/>
      <c r="Y185" s="6" t="s">
        <v>41</v>
      </c>
      <c r="Z185" s="10" t="s">
        <v>871</v>
      </c>
      <c r="AA185" s="12" t="str">
        <f t="shared" si="1"/>
        <v>M1-NyO-14a-E-2</v>
      </c>
      <c r="AB185" s="15" t="s">
        <v>43</v>
      </c>
      <c r="AC185" s="15"/>
      <c r="AD185" s="16" t="s">
        <v>44</v>
      </c>
      <c r="AE185" s="16" t="s">
        <v>45</v>
      </c>
    </row>
    <row r="186" ht="75.0" customHeight="1">
      <c r="A186" s="6" t="s">
        <v>872</v>
      </c>
      <c r="B186" s="6" t="s">
        <v>873</v>
      </c>
      <c r="C186" s="7" t="s">
        <v>32</v>
      </c>
      <c r="D186" s="8" t="s">
        <v>33</v>
      </c>
      <c r="E186" s="6"/>
      <c r="F186" s="9" t="s">
        <v>874</v>
      </c>
      <c r="G186" s="17" t="s">
        <v>875</v>
      </c>
      <c r="H186" s="9"/>
      <c r="I186" s="23"/>
      <c r="J186" s="6" t="s">
        <v>110</v>
      </c>
      <c r="K186" s="9" t="s">
        <v>876</v>
      </c>
      <c r="L186" s="9" t="s">
        <v>877</v>
      </c>
      <c r="M186" s="9" t="s">
        <v>39</v>
      </c>
      <c r="N186" s="14" t="s">
        <v>878</v>
      </c>
      <c r="O186" s="22" t="s">
        <v>878</v>
      </c>
      <c r="P186" s="22"/>
      <c r="Q186" s="15"/>
      <c r="R186" s="22"/>
      <c r="S186" s="22"/>
      <c r="T186" s="22"/>
      <c r="U186" s="22"/>
      <c r="V186" s="22"/>
      <c r="W186" s="22"/>
      <c r="X186" s="15"/>
      <c r="Y186" s="6" t="s">
        <v>41</v>
      </c>
      <c r="Z186" s="14" t="s">
        <v>879</v>
      </c>
      <c r="AA186" s="12" t="str">
        <f t="shared" si="1"/>
        <v>M1-NyO-39a-I-1</v>
      </c>
      <c r="AB186" s="15" t="s">
        <v>43</v>
      </c>
      <c r="AC186" s="15"/>
      <c r="AD186" s="16" t="s">
        <v>44</v>
      </c>
      <c r="AE186" s="16" t="s">
        <v>45</v>
      </c>
    </row>
    <row r="187" ht="75.0" customHeight="1">
      <c r="A187" s="6" t="s">
        <v>872</v>
      </c>
      <c r="B187" s="6" t="s">
        <v>873</v>
      </c>
      <c r="C187" s="7" t="s">
        <v>32</v>
      </c>
      <c r="D187" s="8" t="s">
        <v>33</v>
      </c>
      <c r="E187" s="6"/>
      <c r="F187" s="9" t="s">
        <v>874</v>
      </c>
      <c r="G187" s="17" t="s">
        <v>880</v>
      </c>
      <c r="H187" s="9"/>
      <c r="I187" s="23"/>
      <c r="J187" s="6" t="s">
        <v>110</v>
      </c>
      <c r="K187" s="17" t="s">
        <v>876</v>
      </c>
      <c r="L187" s="9" t="s">
        <v>881</v>
      </c>
      <c r="M187" s="9" t="s">
        <v>39</v>
      </c>
      <c r="N187" s="14" t="s">
        <v>878</v>
      </c>
      <c r="O187" s="14" t="s">
        <v>878</v>
      </c>
      <c r="P187" s="22"/>
      <c r="Q187" s="15"/>
      <c r="R187" s="22"/>
      <c r="S187" s="22"/>
      <c r="T187" s="22"/>
      <c r="U187" s="22"/>
      <c r="V187" s="22"/>
      <c r="W187" s="22"/>
      <c r="X187" s="15"/>
      <c r="Y187" s="6" t="s">
        <v>41</v>
      </c>
      <c r="Z187" s="14" t="s">
        <v>882</v>
      </c>
      <c r="AA187" s="12" t="str">
        <f t="shared" si="1"/>
        <v>M1-NyO-39a-I-2</v>
      </c>
      <c r="AB187" s="15" t="s">
        <v>43</v>
      </c>
      <c r="AC187" s="15"/>
      <c r="AD187" s="16" t="s">
        <v>44</v>
      </c>
      <c r="AE187" s="16" t="s">
        <v>45</v>
      </c>
    </row>
    <row r="188" ht="75.0" customHeight="1">
      <c r="A188" s="6" t="s">
        <v>872</v>
      </c>
      <c r="B188" s="6" t="s">
        <v>873</v>
      </c>
      <c r="C188" s="33" t="s">
        <v>49</v>
      </c>
      <c r="D188" s="8" t="s">
        <v>33</v>
      </c>
      <c r="E188" s="6"/>
      <c r="F188" s="17" t="s">
        <v>883</v>
      </c>
      <c r="G188" s="17" t="s">
        <v>884</v>
      </c>
      <c r="H188" s="9"/>
      <c r="I188" s="23"/>
      <c r="J188" s="6" t="s">
        <v>71</v>
      </c>
      <c r="K188" s="9" t="s">
        <v>885</v>
      </c>
      <c r="L188" s="9" t="s">
        <v>886</v>
      </c>
      <c r="M188" s="9" t="s">
        <v>39</v>
      </c>
      <c r="N188" s="10" t="s">
        <v>878</v>
      </c>
      <c r="O188" s="14" t="s">
        <v>878</v>
      </c>
      <c r="P188" s="22"/>
      <c r="Q188" s="15"/>
      <c r="R188" s="22"/>
      <c r="S188" s="22"/>
      <c r="T188" s="22"/>
      <c r="U188" s="22"/>
      <c r="V188" s="22"/>
      <c r="W188" s="22"/>
      <c r="X188" s="15"/>
      <c r="Y188" s="6" t="s">
        <v>41</v>
      </c>
      <c r="Z188" s="10" t="s">
        <v>887</v>
      </c>
      <c r="AA188" s="12" t="str">
        <f t="shared" si="1"/>
        <v>M1-NyO-39a-E-1</v>
      </c>
      <c r="AB188" s="15" t="s">
        <v>43</v>
      </c>
      <c r="AC188" s="15"/>
      <c r="AD188" s="16" t="s">
        <v>44</v>
      </c>
      <c r="AE188" s="16" t="s">
        <v>45</v>
      </c>
    </row>
    <row r="189" ht="75.0" customHeight="1">
      <c r="A189" s="6" t="s">
        <v>872</v>
      </c>
      <c r="B189" s="6" t="s">
        <v>873</v>
      </c>
      <c r="C189" s="18" t="s">
        <v>49</v>
      </c>
      <c r="D189" s="8" t="s">
        <v>33</v>
      </c>
      <c r="E189" s="6"/>
      <c r="F189" s="17" t="s">
        <v>888</v>
      </c>
      <c r="G189" s="17" t="s">
        <v>889</v>
      </c>
      <c r="H189" s="9"/>
      <c r="I189" s="23"/>
      <c r="J189" s="6" t="s">
        <v>71</v>
      </c>
      <c r="K189" s="9" t="s">
        <v>890</v>
      </c>
      <c r="L189" s="9" t="s">
        <v>891</v>
      </c>
      <c r="M189" s="9" t="s">
        <v>39</v>
      </c>
      <c r="N189" s="14" t="s">
        <v>878</v>
      </c>
      <c r="O189" s="14" t="s">
        <v>878</v>
      </c>
      <c r="P189" s="10"/>
      <c r="Q189" s="15"/>
      <c r="R189" s="22"/>
      <c r="S189" s="22"/>
      <c r="T189" s="22"/>
      <c r="U189" s="22"/>
      <c r="V189" s="22"/>
      <c r="W189" s="22"/>
      <c r="X189" s="15"/>
      <c r="Y189" s="6" t="s">
        <v>41</v>
      </c>
      <c r="Z189" s="14" t="s">
        <v>892</v>
      </c>
      <c r="AA189" s="12" t="str">
        <f t="shared" si="1"/>
        <v>M1-NyO-39a-E-2</v>
      </c>
      <c r="AB189" s="15" t="s">
        <v>43</v>
      </c>
      <c r="AC189" s="15"/>
      <c r="AD189" s="16" t="s">
        <v>44</v>
      </c>
      <c r="AE189" s="16" t="s">
        <v>45</v>
      </c>
    </row>
    <row r="190" ht="75.0" customHeight="1">
      <c r="A190" s="6" t="s">
        <v>872</v>
      </c>
      <c r="B190" s="6" t="s">
        <v>873</v>
      </c>
      <c r="C190" s="18" t="s">
        <v>49</v>
      </c>
      <c r="D190" s="8" t="s">
        <v>33</v>
      </c>
      <c r="E190" s="6"/>
      <c r="F190" s="17" t="s">
        <v>893</v>
      </c>
      <c r="G190" s="17" t="s">
        <v>894</v>
      </c>
      <c r="H190" s="9"/>
      <c r="I190" s="9"/>
      <c r="J190" s="6" t="s">
        <v>71</v>
      </c>
      <c r="K190" s="9" t="s">
        <v>895</v>
      </c>
      <c r="L190" s="9" t="s">
        <v>896</v>
      </c>
      <c r="M190" s="9" t="s">
        <v>39</v>
      </c>
      <c r="N190" s="14" t="s">
        <v>878</v>
      </c>
      <c r="O190" s="14" t="s">
        <v>878</v>
      </c>
      <c r="P190" s="22"/>
      <c r="Q190" s="15"/>
      <c r="R190" s="22"/>
      <c r="S190" s="22"/>
      <c r="T190" s="22"/>
      <c r="U190" s="22"/>
      <c r="V190" s="22"/>
      <c r="W190" s="22"/>
      <c r="X190" s="15"/>
      <c r="Y190" s="6" t="s">
        <v>41</v>
      </c>
      <c r="Z190" s="14" t="s">
        <v>897</v>
      </c>
      <c r="AA190" s="12" t="str">
        <f t="shared" si="1"/>
        <v>M1-NyO-39a-E-3</v>
      </c>
      <c r="AB190" s="15" t="s">
        <v>43</v>
      </c>
      <c r="AC190" s="15"/>
      <c r="AD190" s="16" t="s">
        <v>44</v>
      </c>
      <c r="AE190" s="16" t="s">
        <v>45</v>
      </c>
    </row>
    <row r="191" ht="75.0" customHeight="1">
      <c r="A191" s="6" t="s">
        <v>872</v>
      </c>
      <c r="B191" s="6" t="s">
        <v>873</v>
      </c>
      <c r="C191" s="18" t="s">
        <v>49</v>
      </c>
      <c r="D191" s="8" t="s">
        <v>33</v>
      </c>
      <c r="E191" s="6"/>
      <c r="F191" s="17" t="s">
        <v>898</v>
      </c>
      <c r="G191" s="17" t="s">
        <v>899</v>
      </c>
      <c r="H191" s="9"/>
      <c r="I191" s="9"/>
      <c r="J191" s="6" t="s">
        <v>71</v>
      </c>
      <c r="K191" s="17" t="s">
        <v>900</v>
      </c>
      <c r="L191" s="9" t="s">
        <v>901</v>
      </c>
      <c r="M191" s="9" t="s">
        <v>39</v>
      </c>
      <c r="N191" s="14" t="s">
        <v>878</v>
      </c>
      <c r="O191" s="14" t="s">
        <v>878</v>
      </c>
      <c r="P191" s="22"/>
      <c r="Q191" s="15"/>
      <c r="R191" s="22"/>
      <c r="S191" s="22"/>
      <c r="T191" s="22"/>
      <c r="U191" s="22"/>
      <c r="V191" s="22"/>
      <c r="W191" s="22"/>
      <c r="X191" s="15"/>
      <c r="Y191" s="6" t="s">
        <v>41</v>
      </c>
      <c r="Z191" s="14" t="s">
        <v>902</v>
      </c>
      <c r="AA191" s="12" t="str">
        <f t="shared" si="1"/>
        <v>M1-NyO-39a-E-4</v>
      </c>
      <c r="AB191" s="15" t="s">
        <v>43</v>
      </c>
      <c r="AC191" s="15"/>
      <c r="AD191" s="16" t="s">
        <v>44</v>
      </c>
      <c r="AE191" s="16" t="s">
        <v>45</v>
      </c>
    </row>
    <row r="192" ht="75.0" customHeight="1">
      <c r="A192" s="6" t="s">
        <v>903</v>
      </c>
      <c r="B192" s="6" t="s">
        <v>904</v>
      </c>
      <c r="C192" s="7" t="s">
        <v>32</v>
      </c>
      <c r="D192" s="8" t="s">
        <v>33</v>
      </c>
      <c r="E192" s="6"/>
      <c r="F192" s="17" t="s">
        <v>905</v>
      </c>
      <c r="G192" s="9" t="s">
        <v>906</v>
      </c>
      <c r="H192" s="9"/>
      <c r="I192" s="15" t="s">
        <v>214</v>
      </c>
      <c r="J192" s="6" t="s">
        <v>110</v>
      </c>
      <c r="K192" s="9" t="s">
        <v>907</v>
      </c>
      <c r="L192" s="17" t="s">
        <v>908</v>
      </c>
      <c r="M192" s="6" t="s">
        <v>39</v>
      </c>
      <c r="N192" s="14" t="s">
        <v>909</v>
      </c>
      <c r="O192" s="14" t="s">
        <v>909</v>
      </c>
      <c r="P192" s="22"/>
      <c r="Q192" s="15"/>
      <c r="R192" s="22"/>
      <c r="S192" s="22"/>
      <c r="T192" s="22"/>
      <c r="U192" s="22"/>
      <c r="V192" s="22"/>
      <c r="W192" s="22"/>
      <c r="X192" s="15"/>
      <c r="Y192" s="6" t="s">
        <v>41</v>
      </c>
      <c r="Z192" s="14" t="s">
        <v>910</v>
      </c>
      <c r="AA192" s="12" t="str">
        <f t="shared" si="1"/>
        <v>M1-NyO-15a-I-1</v>
      </c>
      <c r="AB192" s="15" t="s">
        <v>43</v>
      </c>
      <c r="AC192" s="16" t="s">
        <v>219</v>
      </c>
      <c r="AD192" s="16" t="s">
        <v>44</v>
      </c>
      <c r="AE192" s="16" t="s">
        <v>45</v>
      </c>
    </row>
    <row r="193" ht="75.0" customHeight="1">
      <c r="A193" s="6" t="s">
        <v>903</v>
      </c>
      <c r="B193" s="6" t="s">
        <v>904</v>
      </c>
      <c r="C193" s="7" t="s">
        <v>32</v>
      </c>
      <c r="D193" s="8" t="s">
        <v>33</v>
      </c>
      <c r="E193" s="6"/>
      <c r="F193" s="17" t="s">
        <v>911</v>
      </c>
      <c r="G193" s="9" t="s">
        <v>912</v>
      </c>
      <c r="H193" s="9"/>
      <c r="I193" s="15" t="s">
        <v>214</v>
      </c>
      <c r="J193" s="6" t="s">
        <v>110</v>
      </c>
      <c r="K193" s="9" t="s">
        <v>913</v>
      </c>
      <c r="L193" s="17" t="s">
        <v>914</v>
      </c>
      <c r="M193" s="6" t="s">
        <v>39</v>
      </c>
      <c r="N193" s="14" t="s">
        <v>915</v>
      </c>
      <c r="O193" s="14" t="s">
        <v>915</v>
      </c>
      <c r="P193" s="22"/>
      <c r="Q193" s="15"/>
      <c r="R193" s="22"/>
      <c r="S193" s="22"/>
      <c r="T193" s="22"/>
      <c r="U193" s="22"/>
      <c r="V193" s="22"/>
      <c r="W193" s="22"/>
      <c r="X193" s="15"/>
      <c r="Y193" s="6" t="s">
        <v>41</v>
      </c>
      <c r="Z193" s="14" t="s">
        <v>916</v>
      </c>
      <c r="AA193" s="12" t="str">
        <f t="shared" si="1"/>
        <v>M1-NyO-15a-I-2</v>
      </c>
      <c r="AB193" s="15" t="s">
        <v>43</v>
      </c>
      <c r="AC193" s="16" t="s">
        <v>219</v>
      </c>
      <c r="AD193" s="16" t="s">
        <v>44</v>
      </c>
      <c r="AE193" s="16" t="s">
        <v>45</v>
      </c>
    </row>
    <row r="194" ht="75.0" customHeight="1">
      <c r="A194" s="6" t="s">
        <v>903</v>
      </c>
      <c r="B194" s="6" t="s">
        <v>904</v>
      </c>
      <c r="C194" s="7" t="s">
        <v>32</v>
      </c>
      <c r="D194" s="8" t="s">
        <v>33</v>
      </c>
      <c r="E194" s="6"/>
      <c r="F194" s="17" t="s">
        <v>917</v>
      </c>
      <c r="G194" s="9" t="s">
        <v>918</v>
      </c>
      <c r="H194" s="9"/>
      <c r="I194" s="15" t="s">
        <v>214</v>
      </c>
      <c r="J194" s="6" t="s">
        <v>36</v>
      </c>
      <c r="K194" s="9" t="s">
        <v>913</v>
      </c>
      <c r="L194" s="17" t="s">
        <v>919</v>
      </c>
      <c r="M194" s="6" t="s">
        <v>39</v>
      </c>
      <c r="N194" s="14" t="s">
        <v>920</v>
      </c>
      <c r="O194" s="14" t="s">
        <v>920</v>
      </c>
      <c r="P194" s="22"/>
      <c r="Q194" s="15"/>
      <c r="R194" s="22"/>
      <c r="S194" s="22"/>
      <c r="T194" s="22"/>
      <c r="U194" s="22"/>
      <c r="V194" s="22"/>
      <c r="W194" s="22"/>
      <c r="X194" s="15"/>
      <c r="Y194" s="6" t="s">
        <v>41</v>
      </c>
      <c r="Z194" s="14" t="s">
        <v>921</v>
      </c>
      <c r="AA194" s="12" t="str">
        <f t="shared" si="1"/>
        <v>M1-NyO-15a-I-3</v>
      </c>
      <c r="AB194" s="15" t="s">
        <v>43</v>
      </c>
      <c r="AC194" s="16" t="s">
        <v>219</v>
      </c>
      <c r="AD194" s="16" t="s">
        <v>44</v>
      </c>
      <c r="AE194" s="16" t="s">
        <v>45</v>
      </c>
    </row>
    <row r="195" ht="75.0" customHeight="1">
      <c r="A195" s="6" t="s">
        <v>903</v>
      </c>
      <c r="B195" s="6" t="s">
        <v>904</v>
      </c>
      <c r="C195" s="18" t="s">
        <v>49</v>
      </c>
      <c r="D195" s="8" t="s">
        <v>33</v>
      </c>
      <c r="E195" s="6"/>
      <c r="F195" s="17" t="s">
        <v>922</v>
      </c>
      <c r="G195" s="9"/>
      <c r="H195" s="9"/>
      <c r="I195" s="15" t="s">
        <v>214</v>
      </c>
      <c r="J195" s="6" t="s">
        <v>923</v>
      </c>
      <c r="K195" s="9" t="s">
        <v>924</v>
      </c>
      <c r="L195" s="9"/>
      <c r="M195" s="6" t="s">
        <v>39</v>
      </c>
      <c r="N195" s="10" t="s">
        <v>925</v>
      </c>
      <c r="O195" s="10" t="s">
        <v>926</v>
      </c>
      <c r="P195" s="22"/>
      <c r="Q195" s="15"/>
      <c r="R195" s="22"/>
      <c r="S195" s="22"/>
      <c r="T195" s="22"/>
      <c r="U195" s="22"/>
      <c r="V195" s="22"/>
      <c r="W195" s="22"/>
      <c r="X195" s="15"/>
      <c r="Y195" s="6" t="s">
        <v>41</v>
      </c>
      <c r="Z195" s="14" t="s">
        <v>927</v>
      </c>
      <c r="AA195" s="12" t="str">
        <f t="shared" si="1"/>
        <v>M1-NyO-15a-E-1</v>
      </c>
      <c r="AB195" s="15" t="s">
        <v>43</v>
      </c>
      <c r="AC195" s="16" t="s">
        <v>219</v>
      </c>
      <c r="AD195" s="16" t="s">
        <v>44</v>
      </c>
      <c r="AE195" s="16" t="s">
        <v>45</v>
      </c>
    </row>
    <row r="196" ht="75.0" customHeight="1">
      <c r="A196" s="6" t="s">
        <v>903</v>
      </c>
      <c r="B196" s="6" t="s">
        <v>904</v>
      </c>
      <c r="C196" s="18" t="s">
        <v>49</v>
      </c>
      <c r="D196" s="8" t="s">
        <v>33</v>
      </c>
      <c r="E196" s="6"/>
      <c r="F196" s="17" t="s">
        <v>928</v>
      </c>
      <c r="G196" s="9"/>
      <c r="H196" s="9"/>
      <c r="I196" s="6" t="s">
        <v>214</v>
      </c>
      <c r="J196" s="6" t="s">
        <v>923</v>
      </c>
      <c r="K196" s="9" t="s">
        <v>924</v>
      </c>
      <c r="L196" s="9"/>
      <c r="M196" s="6" t="s">
        <v>39</v>
      </c>
      <c r="N196" s="10" t="s">
        <v>929</v>
      </c>
      <c r="O196" s="10" t="s">
        <v>930</v>
      </c>
      <c r="P196" s="22"/>
      <c r="Q196" s="15"/>
      <c r="R196" s="22"/>
      <c r="S196" s="22"/>
      <c r="T196" s="22"/>
      <c r="U196" s="22"/>
      <c r="V196" s="22"/>
      <c r="W196" s="22"/>
      <c r="X196" s="15"/>
      <c r="Y196" s="6" t="s">
        <v>41</v>
      </c>
      <c r="Z196" s="14" t="s">
        <v>931</v>
      </c>
      <c r="AA196" s="12" t="str">
        <f t="shared" si="1"/>
        <v>M1-NyO-15a-E-2</v>
      </c>
      <c r="AB196" s="15" t="s">
        <v>43</v>
      </c>
      <c r="AC196" s="16" t="s">
        <v>219</v>
      </c>
      <c r="AD196" s="16" t="s">
        <v>44</v>
      </c>
      <c r="AE196" s="16" t="s">
        <v>45</v>
      </c>
    </row>
    <row r="197" ht="75.0" customHeight="1">
      <c r="A197" s="6" t="s">
        <v>903</v>
      </c>
      <c r="B197" s="6" t="s">
        <v>904</v>
      </c>
      <c r="C197" s="18" t="s">
        <v>49</v>
      </c>
      <c r="D197" s="8" t="s">
        <v>33</v>
      </c>
      <c r="E197" s="6"/>
      <c r="F197" s="17" t="s">
        <v>932</v>
      </c>
      <c r="G197" s="9"/>
      <c r="H197" s="9"/>
      <c r="I197" s="6" t="s">
        <v>214</v>
      </c>
      <c r="J197" s="6" t="s">
        <v>923</v>
      </c>
      <c r="K197" s="9" t="s">
        <v>924</v>
      </c>
      <c r="L197" s="9"/>
      <c r="M197" s="6" t="s">
        <v>39</v>
      </c>
      <c r="N197" s="10" t="s">
        <v>933</v>
      </c>
      <c r="O197" s="10" t="s">
        <v>934</v>
      </c>
      <c r="P197" s="22"/>
      <c r="Q197" s="15"/>
      <c r="R197" s="22"/>
      <c r="S197" s="22"/>
      <c r="T197" s="22"/>
      <c r="U197" s="22"/>
      <c r="V197" s="22"/>
      <c r="W197" s="22"/>
      <c r="X197" s="15"/>
      <c r="Y197" s="6" t="s">
        <v>41</v>
      </c>
      <c r="Z197" s="14" t="s">
        <v>935</v>
      </c>
      <c r="AA197" s="12" t="str">
        <f t="shared" si="1"/>
        <v>M1-NyO-15a-E-3</v>
      </c>
      <c r="AB197" s="15" t="s">
        <v>43</v>
      </c>
      <c r="AC197" s="16" t="s">
        <v>219</v>
      </c>
      <c r="AD197" s="16" t="s">
        <v>44</v>
      </c>
      <c r="AE197" s="16" t="s">
        <v>45</v>
      </c>
    </row>
    <row r="198" ht="75.0" customHeight="1">
      <c r="A198" s="6" t="s">
        <v>936</v>
      </c>
      <c r="B198" s="6" t="s">
        <v>937</v>
      </c>
      <c r="C198" s="7" t="s">
        <v>32</v>
      </c>
      <c r="D198" s="8" t="s">
        <v>33</v>
      </c>
      <c r="E198" s="6"/>
      <c r="F198" s="9" t="s">
        <v>938</v>
      </c>
      <c r="G198" s="9"/>
      <c r="H198" s="9"/>
      <c r="I198" s="9"/>
      <c r="J198" s="6" t="s">
        <v>36</v>
      </c>
      <c r="K198" s="9" t="s">
        <v>939</v>
      </c>
      <c r="L198" s="9" t="s">
        <v>940</v>
      </c>
      <c r="M198" s="9" t="s">
        <v>39</v>
      </c>
      <c r="N198" s="14" t="s">
        <v>941</v>
      </c>
      <c r="O198" s="14" t="s">
        <v>942</v>
      </c>
      <c r="P198" s="22"/>
      <c r="Q198" s="15"/>
      <c r="R198" s="22"/>
      <c r="S198" s="22"/>
      <c r="T198" s="22"/>
      <c r="U198" s="22"/>
      <c r="V198" s="22"/>
      <c r="W198" s="22"/>
      <c r="X198" s="15"/>
      <c r="Y198" s="6" t="s">
        <v>41</v>
      </c>
      <c r="Z198" s="10" t="s">
        <v>943</v>
      </c>
      <c r="AA198" s="12" t="str">
        <f t="shared" si="1"/>
        <v>M1-NyO-15b-I-1</v>
      </c>
      <c r="AB198" s="15" t="s">
        <v>43</v>
      </c>
      <c r="AC198" s="15"/>
      <c r="AD198" s="16" t="s">
        <v>44</v>
      </c>
      <c r="AE198" s="16" t="s">
        <v>45</v>
      </c>
    </row>
    <row r="199" ht="75.0" customHeight="1">
      <c r="A199" s="6" t="s">
        <v>936</v>
      </c>
      <c r="B199" s="6" t="s">
        <v>937</v>
      </c>
      <c r="C199" s="18" t="s">
        <v>49</v>
      </c>
      <c r="D199" s="8" t="s">
        <v>33</v>
      </c>
      <c r="E199" s="6"/>
      <c r="F199" s="9" t="s">
        <v>944</v>
      </c>
      <c r="G199" s="9" t="s">
        <v>945</v>
      </c>
      <c r="H199" s="9"/>
      <c r="I199" s="9"/>
      <c r="J199" s="6" t="s">
        <v>71</v>
      </c>
      <c r="K199" s="17" t="s">
        <v>946</v>
      </c>
      <c r="L199" s="9" t="s">
        <v>947</v>
      </c>
      <c r="M199" s="9" t="s">
        <v>39</v>
      </c>
      <c r="N199" s="14" t="s">
        <v>941</v>
      </c>
      <c r="O199" s="22" t="s">
        <v>942</v>
      </c>
      <c r="P199" s="22"/>
      <c r="Q199" s="15"/>
      <c r="R199" s="22"/>
      <c r="S199" s="22"/>
      <c r="T199" s="22"/>
      <c r="U199" s="22"/>
      <c r="V199" s="22"/>
      <c r="W199" s="22"/>
      <c r="X199" s="15"/>
      <c r="Y199" s="6" t="s">
        <v>41</v>
      </c>
      <c r="Z199" s="10" t="s">
        <v>948</v>
      </c>
      <c r="AA199" s="12" t="str">
        <f t="shared" si="1"/>
        <v>M1-NyO-15b-E-1</v>
      </c>
      <c r="AB199" s="15" t="s">
        <v>43</v>
      </c>
      <c r="AC199" s="15"/>
      <c r="AD199" s="16" t="s">
        <v>44</v>
      </c>
      <c r="AE199" s="16" t="s">
        <v>45</v>
      </c>
    </row>
    <row r="200" ht="75.0" customHeight="1">
      <c r="A200" s="6" t="s">
        <v>936</v>
      </c>
      <c r="B200" s="6" t="s">
        <v>937</v>
      </c>
      <c r="C200" s="41" t="s">
        <v>820</v>
      </c>
      <c r="D200" s="8" t="s">
        <v>33</v>
      </c>
      <c r="E200" s="6"/>
      <c r="F200" s="17" t="s">
        <v>949</v>
      </c>
      <c r="G200" s="17" t="s">
        <v>950</v>
      </c>
      <c r="H200" s="9"/>
      <c r="I200" s="9"/>
      <c r="J200" s="6" t="s">
        <v>71</v>
      </c>
      <c r="K200" s="9" t="s">
        <v>951</v>
      </c>
      <c r="L200" s="9" t="s">
        <v>947</v>
      </c>
      <c r="M200" s="9" t="s">
        <v>39</v>
      </c>
      <c r="N200" s="14" t="s">
        <v>941</v>
      </c>
      <c r="O200" s="14" t="s">
        <v>942</v>
      </c>
      <c r="P200" s="23"/>
      <c r="Q200" s="15"/>
      <c r="R200" s="22"/>
      <c r="S200" s="22"/>
      <c r="T200" s="22"/>
      <c r="U200" s="22"/>
      <c r="V200" s="22"/>
      <c r="W200" s="22"/>
      <c r="X200" s="15"/>
      <c r="Y200" s="6" t="s">
        <v>41</v>
      </c>
      <c r="Z200" s="14" t="s">
        <v>952</v>
      </c>
      <c r="AA200" s="12" t="str">
        <f t="shared" si="1"/>
        <v>M1-NyO-15b-A-1</v>
      </c>
      <c r="AB200" s="15" t="s">
        <v>43</v>
      </c>
      <c r="AC200" s="15"/>
      <c r="AD200" s="16" t="s">
        <v>44</v>
      </c>
      <c r="AE200" s="16" t="s">
        <v>45</v>
      </c>
    </row>
    <row r="201" ht="75.0" customHeight="1">
      <c r="A201" s="6" t="s">
        <v>936</v>
      </c>
      <c r="B201" s="6" t="s">
        <v>937</v>
      </c>
      <c r="C201" s="41" t="s">
        <v>820</v>
      </c>
      <c r="D201" s="8" t="s">
        <v>33</v>
      </c>
      <c r="E201" s="6"/>
      <c r="F201" s="17" t="s">
        <v>953</v>
      </c>
      <c r="G201" s="17" t="s">
        <v>954</v>
      </c>
      <c r="H201" s="9"/>
      <c r="I201" s="9"/>
      <c r="J201" s="6" t="s">
        <v>71</v>
      </c>
      <c r="K201" s="17" t="s">
        <v>955</v>
      </c>
      <c r="L201" s="9" t="s">
        <v>947</v>
      </c>
      <c r="M201" s="9" t="s">
        <v>39</v>
      </c>
      <c r="N201" s="14" t="s">
        <v>941</v>
      </c>
      <c r="O201" s="14" t="s">
        <v>942</v>
      </c>
      <c r="P201" s="23"/>
      <c r="Q201" s="15"/>
      <c r="R201" s="22"/>
      <c r="S201" s="22"/>
      <c r="T201" s="22"/>
      <c r="U201" s="22"/>
      <c r="V201" s="22"/>
      <c r="W201" s="22"/>
      <c r="X201" s="15"/>
      <c r="Y201" s="6" t="s">
        <v>41</v>
      </c>
      <c r="Z201" s="14" t="s">
        <v>956</v>
      </c>
      <c r="AA201" s="12" t="str">
        <f t="shared" si="1"/>
        <v>M1-NyO-15b-A-2</v>
      </c>
      <c r="AB201" s="15" t="s">
        <v>43</v>
      </c>
      <c r="AC201" s="15"/>
      <c r="AD201" s="16" t="s">
        <v>44</v>
      </c>
      <c r="AE201" s="16" t="s">
        <v>45</v>
      </c>
    </row>
    <row r="202" ht="75.0" customHeight="1">
      <c r="A202" s="6" t="s">
        <v>936</v>
      </c>
      <c r="B202" s="6" t="s">
        <v>937</v>
      </c>
      <c r="C202" s="41" t="s">
        <v>820</v>
      </c>
      <c r="D202" s="8" t="s">
        <v>33</v>
      </c>
      <c r="E202" s="6"/>
      <c r="F202" s="17" t="s">
        <v>957</v>
      </c>
      <c r="G202" s="17" t="s">
        <v>958</v>
      </c>
      <c r="H202" s="9"/>
      <c r="I202" s="9"/>
      <c r="J202" s="6" t="s">
        <v>71</v>
      </c>
      <c r="K202" s="9" t="s">
        <v>959</v>
      </c>
      <c r="L202" s="9" t="s">
        <v>947</v>
      </c>
      <c r="M202" s="9" t="s">
        <v>39</v>
      </c>
      <c r="N202" s="14" t="s">
        <v>941</v>
      </c>
      <c r="O202" s="22" t="s">
        <v>942</v>
      </c>
      <c r="P202" s="23"/>
      <c r="Q202" s="15"/>
      <c r="R202" s="22"/>
      <c r="S202" s="22"/>
      <c r="T202" s="22"/>
      <c r="U202" s="22"/>
      <c r="V202" s="22"/>
      <c r="W202" s="22"/>
      <c r="X202" s="15"/>
      <c r="Y202" s="6" t="s">
        <v>41</v>
      </c>
      <c r="Z202" s="10" t="s">
        <v>960</v>
      </c>
      <c r="AA202" s="12" t="str">
        <f t="shared" si="1"/>
        <v>M1-NyO-15b-A-3</v>
      </c>
      <c r="AB202" s="15" t="s">
        <v>43</v>
      </c>
      <c r="AC202" s="15"/>
      <c r="AD202" s="16" t="s">
        <v>44</v>
      </c>
      <c r="AE202" s="16" t="s">
        <v>45</v>
      </c>
    </row>
    <row r="203" ht="75.0" customHeight="1">
      <c r="A203" s="6" t="s">
        <v>961</v>
      </c>
      <c r="B203" s="6" t="s">
        <v>962</v>
      </c>
      <c r="C203" s="7" t="s">
        <v>32</v>
      </c>
      <c r="D203" s="8" t="s">
        <v>33</v>
      </c>
      <c r="E203" s="6"/>
      <c r="F203" s="9" t="s">
        <v>963</v>
      </c>
      <c r="G203" s="9"/>
      <c r="H203" s="9"/>
      <c r="I203" s="9"/>
      <c r="J203" s="6" t="s">
        <v>110</v>
      </c>
      <c r="K203" s="9" t="s">
        <v>964</v>
      </c>
      <c r="L203" s="9" t="s">
        <v>965</v>
      </c>
      <c r="M203" s="6" t="s">
        <v>39</v>
      </c>
      <c r="N203" s="14" t="s">
        <v>941</v>
      </c>
      <c r="O203" s="22" t="s">
        <v>942</v>
      </c>
      <c r="P203" s="23"/>
      <c r="Q203" s="15"/>
      <c r="R203" s="22"/>
      <c r="S203" s="22"/>
      <c r="T203" s="22"/>
      <c r="U203" s="22"/>
      <c r="V203" s="22"/>
      <c r="W203" s="22"/>
      <c r="X203" s="15"/>
      <c r="Y203" s="6" t="s">
        <v>41</v>
      </c>
      <c r="Z203" s="10" t="s">
        <v>966</v>
      </c>
      <c r="AA203" s="12" t="str">
        <f t="shared" si="1"/>
        <v>M1-NyO-53a-I-1</v>
      </c>
      <c r="AB203" s="15"/>
      <c r="AC203" s="15"/>
      <c r="AD203" s="16" t="s">
        <v>44</v>
      </c>
      <c r="AE203" s="16" t="s">
        <v>45</v>
      </c>
    </row>
    <row r="204" ht="75.0" customHeight="1">
      <c r="A204" s="6" t="s">
        <v>961</v>
      </c>
      <c r="B204" s="6" t="s">
        <v>962</v>
      </c>
      <c r="C204" s="18" t="s">
        <v>49</v>
      </c>
      <c r="D204" s="8" t="s">
        <v>33</v>
      </c>
      <c r="E204" s="6"/>
      <c r="F204" s="9" t="s">
        <v>967</v>
      </c>
      <c r="G204" s="9" t="s">
        <v>945</v>
      </c>
      <c r="H204" s="9"/>
      <c r="I204" s="9"/>
      <c r="J204" s="6" t="s">
        <v>71</v>
      </c>
      <c r="K204" s="9" t="s">
        <v>968</v>
      </c>
      <c r="L204" s="9" t="s">
        <v>969</v>
      </c>
      <c r="M204" s="6" t="s">
        <v>39</v>
      </c>
      <c r="N204" s="14" t="s">
        <v>941</v>
      </c>
      <c r="O204" s="22" t="s">
        <v>942</v>
      </c>
      <c r="P204" s="23"/>
      <c r="Q204" s="15"/>
      <c r="R204" s="22"/>
      <c r="S204" s="22"/>
      <c r="T204" s="22"/>
      <c r="U204" s="22"/>
      <c r="V204" s="22"/>
      <c r="W204" s="22"/>
      <c r="X204" s="15"/>
      <c r="Y204" s="6" t="s">
        <v>41</v>
      </c>
      <c r="Z204" s="10" t="s">
        <v>970</v>
      </c>
      <c r="AA204" s="12" t="str">
        <f t="shared" si="1"/>
        <v>M1-NyO-53a-E-1</v>
      </c>
      <c r="AB204" s="15"/>
      <c r="AC204" s="15"/>
      <c r="AD204" s="16" t="s">
        <v>44</v>
      </c>
      <c r="AE204" s="16" t="s">
        <v>45</v>
      </c>
    </row>
    <row r="205" ht="75.0" customHeight="1">
      <c r="A205" s="6" t="s">
        <v>961</v>
      </c>
      <c r="B205" s="6" t="s">
        <v>962</v>
      </c>
      <c r="C205" s="41" t="s">
        <v>820</v>
      </c>
      <c r="D205" s="8" t="s">
        <v>33</v>
      </c>
      <c r="E205" s="6"/>
      <c r="F205" s="17" t="s">
        <v>971</v>
      </c>
      <c r="G205" s="9" t="s">
        <v>972</v>
      </c>
      <c r="H205" s="9"/>
      <c r="I205" s="9"/>
      <c r="J205" s="6" t="s">
        <v>71</v>
      </c>
      <c r="K205" s="9" t="s">
        <v>968</v>
      </c>
      <c r="L205" s="9" t="s">
        <v>969</v>
      </c>
      <c r="M205" s="6" t="s">
        <v>39</v>
      </c>
      <c r="N205" s="14" t="s">
        <v>973</v>
      </c>
      <c r="O205" s="22" t="s">
        <v>974</v>
      </c>
      <c r="P205" s="23"/>
      <c r="Q205" s="15"/>
      <c r="R205" s="22"/>
      <c r="S205" s="22"/>
      <c r="T205" s="22"/>
      <c r="U205" s="22"/>
      <c r="V205" s="22"/>
      <c r="W205" s="22"/>
      <c r="X205" s="15"/>
      <c r="Y205" s="6" t="s">
        <v>41</v>
      </c>
      <c r="Z205" s="14" t="s">
        <v>975</v>
      </c>
      <c r="AA205" s="12" t="str">
        <f t="shared" si="1"/>
        <v>M1-NyO-53a-A-1</v>
      </c>
      <c r="AB205" s="15"/>
      <c r="AC205" s="15"/>
      <c r="AD205" s="16" t="s">
        <v>44</v>
      </c>
      <c r="AE205" s="16" t="s">
        <v>45</v>
      </c>
    </row>
    <row r="206" ht="75.0" customHeight="1">
      <c r="A206" s="6" t="s">
        <v>961</v>
      </c>
      <c r="B206" s="6" t="s">
        <v>962</v>
      </c>
      <c r="C206" s="41" t="s">
        <v>820</v>
      </c>
      <c r="D206" s="8" t="s">
        <v>33</v>
      </c>
      <c r="E206" s="6"/>
      <c r="F206" s="9" t="s">
        <v>976</v>
      </c>
      <c r="G206" s="9" t="s">
        <v>977</v>
      </c>
      <c r="H206" s="9"/>
      <c r="I206" s="9"/>
      <c r="J206" s="6" t="s">
        <v>71</v>
      </c>
      <c r="K206" s="9" t="s">
        <v>978</v>
      </c>
      <c r="L206" s="9" t="s">
        <v>969</v>
      </c>
      <c r="M206" s="6" t="s">
        <v>39</v>
      </c>
      <c r="N206" s="14" t="s">
        <v>979</v>
      </c>
      <c r="O206" s="22" t="s">
        <v>980</v>
      </c>
      <c r="P206" s="23"/>
      <c r="Q206" s="15"/>
      <c r="R206" s="22"/>
      <c r="S206" s="22"/>
      <c r="T206" s="22"/>
      <c r="U206" s="22"/>
      <c r="V206" s="22"/>
      <c r="W206" s="22"/>
      <c r="X206" s="15"/>
      <c r="Y206" s="6" t="s">
        <v>41</v>
      </c>
      <c r="Z206" s="14" t="s">
        <v>981</v>
      </c>
      <c r="AA206" s="12" t="str">
        <f t="shared" si="1"/>
        <v>M1-NyO-53a-A-2</v>
      </c>
      <c r="AB206" s="15"/>
      <c r="AC206" s="15"/>
      <c r="AD206" s="16" t="s">
        <v>44</v>
      </c>
      <c r="AE206" s="16" t="s">
        <v>45</v>
      </c>
    </row>
    <row r="207" ht="75.0" customHeight="1">
      <c r="A207" s="6" t="s">
        <v>961</v>
      </c>
      <c r="B207" s="6" t="s">
        <v>962</v>
      </c>
      <c r="C207" s="41" t="s">
        <v>820</v>
      </c>
      <c r="D207" s="8" t="s">
        <v>33</v>
      </c>
      <c r="E207" s="6"/>
      <c r="F207" s="17" t="s">
        <v>982</v>
      </c>
      <c r="G207" s="9" t="s">
        <v>983</v>
      </c>
      <c r="H207" s="9"/>
      <c r="I207" s="9"/>
      <c r="J207" s="6" t="s">
        <v>71</v>
      </c>
      <c r="K207" s="9" t="s">
        <v>984</v>
      </c>
      <c r="L207" s="9" t="s">
        <v>969</v>
      </c>
      <c r="M207" s="6" t="s">
        <v>39</v>
      </c>
      <c r="N207" s="14" t="s">
        <v>985</v>
      </c>
      <c r="O207" s="22" t="s">
        <v>986</v>
      </c>
      <c r="P207" s="23"/>
      <c r="Q207" s="15"/>
      <c r="R207" s="22"/>
      <c r="S207" s="22"/>
      <c r="T207" s="22"/>
      <c r="U207" s="22"/>
      <c r="V207" s="22"/>
      <c r="W207" s="22"/>
      <c r="X207" s="15"/>
      <c r="Y207" s="6" t="s">
        <v>41</v>
      </c>
      <c r="Z207" s="10" t="s">
        <v>987</v>
      </c>
      <c r="AA207" s="12" t="str">
        <f t="shared" si="1"/>
        <v>M1-NyO-53a-A-3</v>
      </c>
      <c r="AB207" s="15"/>
      <c r="AC207" s="15"/>
      <c r="AD207" s="16" t="s">
        <v>44</v>
      </c>
      <c r="AE207" s="16" t="s">
        <v>45</v>
      </c>
    </row>
    <row r="208" ht="75.0" customHeight="1">
      <c r="A208" s="6" t="s">
        <v>988</v>
      </c>
      <c r="B208" s="42" t="s">
        <v>989</v>
      </c>
      <c r="C208" s="43" t="s">
        <v>32</v>
      </c>
      <c r="D208" s="8" t="s">
        <v>33</v>
      </c>
      <c r="E208" s="6"/>
      <c r="F208" s="17" t="s">
        <v>990</v>
      </c>
      <c r="G208" s="17"/>
      <c r="H208" s="9"/>
      <c r="I208" s="6" t="s">
        <v>103</v>
      </c>
      <c r="J208" s="16" t="s">
        <v>500</v>
      </c>
      <c r="K208" s="17" t="s">
        <v>991</v>
      </c>
      <c r="L208" s="17" t="s">
        <v>992</v>
      </c>
      <c r="M208" s="6" t="s">
        <v>39</v>
      </c>
      <c r="N208" s="17" t="s">
        <v>993</v>
      </c>
      <c r="O208" s="17" t="s">
        <v>994</v>
      </c>
      <c r="P208" s="23"/>
      <c r="Q208" s="15"/>
      <c r="R208" s="22"/>
      <c r="S208" s="22"/>
      <c r="T208" s="22"/>
      <c r="U208" s="22"/>
      <c r="V208" s="22"/>
      <c r="W208" s="22"/>
      <c r="X208" s="15"/>
      <c r="Y208" s="6" t="s">
        <v>41</v>
      </c>
      <c r="Z208" s="10" t="s">
        <v>995</v>
      </c>
      <c r="AA208" s="12" t="str">
        <f t="shared" si="1"/>
        <v>M1-NyO-46a-I-1</v>
      </c>
      <c r="AB208" s="16" t="s">
        <v>43</v>
      </c>
      <c r="AC208" s="15"/>
      <c r="AD208" s="16"/>
      <c r="AE208" s="16" t="s">
        <v>45</v>
      </c>
    </row>
    <row r="209" ht="75.0" customHeight="1">
      <c r="A209" s="6" t="s">
        <v>988</v>
      </c>
      <c r="B209" s="42" t="s">
        <v>989</v>
      </c>
      <c r="C209" s="44" t="s">
        <v>49</v>
      </c>
      <c r="D209" s="8" t="s">
        <v>33</v>
      </c>
      <c r="E209" s="6"/>
      <c r="F209" s="17" t="s">
        <v>996</v>
      </c>
      <c r="G209" s="17" t="s">
        <v>997</v>
      </c>
      <c r="H209" s="9"/>
      <c r="I209" s="6" t="s">
        <v>103</v>
      </c>
      <c r="J209" s="6" t="s">
        <v>71</v>
      </c>
      <c r="K209" s="17" t="s">
        <v>998</v>
      </c>
      <c r="L209" s="9" t="s">
        <v>947</v>
      </c>
      <c r="M209" s="6" t="s">
        <v>39</v>
      </c>
      <c r="N209" s="17" t="s">
        <v>993</v>
      </c>
      <c r="O209" s="17" t="s">
        <v>994</v>
      </c>
      <c r="P209" s="23"/>
      <c r="Q209" s="15"/>
      <c r="R209" s="22"/>
      <c r="S209" s="22"/>
      <c r="T209" s="22"/>
      <c r="U209" s="22"/>
      <c r="V209" s="22"/>
      <c r="W209" s="22"/>
      <c r="X209" s="15"/>
      <c r="Y209" s="6" t="s">
        <v>41</v>
      </c>
      <c r="Z209" s="10" t="s">
        <v>999</v>
      </c>
      <c r="AA209" s="12" t="str">
        <f t="shared" si="1"/>
        <v>M1-NyO-46a-E-1</v>
      </c>
      <c r="AB209" s="16" t="s">
        <v>43</v>
      </c>
      <c r="AC209" s="15"/>
      <c r="AD209" s="16"/>
      <c r="AE209" s="16" t="s">
        <v>45</v>
      </c>
    </row>
    <row r="210" ht="75.0" customHeight="1">
      <c r="A210" s="6" t="s">
        <v>988</v>
      </c>
      <c r="B210" s="42" t="s">
        <v>989</v>
      </c>
      <c r="C210" s="41" t="s">
        <v>820</v>
      </c>
      <c r="D210" s="8" t="s">
        <v>33</v>
      </c>
      <c r="E210" s="6"/>
      <c r="F210" s="17" t="s">
        <v>1000</v>
      </c>
      <c r="G210" s="17" t="s">
        <v>1001</v>
      </c>
      <c r="H210" s="9"/>
      <c r="I210" s="6" t="s">
        <v>103</v>
      </c>
      <c r="J210" s="6" t="s">
        <v>71</v>
      </c>
      <c r="K210" s="17" t="s">
        <v>1002</v>
      </c>
      <c r="L210" s="9" t="s">
        <v>947</v>
      </c>
      <c r="M210" s="6" t="s">
        <v>39</v>
      </c>
      <c r="N210" s="17" t="s">
        <v>993</v>
      </c>
      <c r="O210" s="17" t="s">
        <v>1003</v>
      </c>
      <c r="P210" s="23"/>
      <c r="Q210" s="15"/>
      <c r="R210" s="22"/>
      <c r="S210" s="22"/>
      <c r="T210" s="22"/>
      <c r="U210" s="22"/>
      <c r="V210" s="22"/>
      <c r="W210" s="22"/>
      <c r="X210" s="15"/>
      <c r="Y210" s="6" t="s">
        <v>41</v>
      </c>
      <c r="Z210" s="10" t="s">
        <v>1004</v>
      </c>
      <c r="AA210" s="12" t="str">
        <f t="shared" si="1"/>
        <v>M1-NyO-46a-A-1</v>
      </c>
      <c r="AB210" s="16" t="s">
        <v>43</v>
      </c>
      <c r="AC210" s="15"/>
      <c r="AD210" s="16"/>
      <c r="AE210" s="16" t="s">
        <v>45</v>
      </c>
    </row>
    <row r="211" ht="75.0" customHeight="1">
      <c r="A211" s="6" t="s">
        <v>988</v>
      </c>
      <c r="B211" s="42" t="s">
        <v>989</v>
      </c>
      <c r="C211" s="41" t="s">
        <v>820</v>
      </c>
      <c r="D211" s="8" t="s">
        <v>33</v>
      </c>
      <c r="E211" s="6"/>
      <c r="F211" s="17" t="s">
        <v>1005</v>
      </c>
      <c r="G211" s="17" t="s">
        <v>1006</v>
      </c>
      <c r="H211" s="9"/>
      <c r="I211" s="6" t="s">
        <v>103</v>
      </c>
      <c r="J211" s="6" t="s">
        <v>71</v>
      </c>
      <c r="K211" s="17" t="s">
        <v>1007</v>
      </c>
      <c r="L211" s="9" t="s">
        <v>947</v>
      </c>
      <c r="M211" s="6" t="s">
        <v>39</v>
      </c>
      <c r="N211" s="17" t="s">
        <v>993</v>
      </c>
      <c r="O211" s="17" t="s">
        <v>1003</v>
      </c>
      <c r="P211" s="23"/>
      <c r="Q211" s="15"/>
      <c r="R211" s="22"/>
      <c r="S211" s="22"/>
      <c r="T211" s="22"/>
      <c r="U211" s="22"/>
      <c r="V211" s="22"/>
      <c r="W211" s="22"/>
      <c r="X211" s="15"/>
      <c r="Y211" s="6" t="s">
        <v>41</v>
      </c>
      <c r="Z211" s="19" t="s">
        <v>1008</v>
      </c>
      <c r="AA211" s="12" t="str">
        <f t="shared" si="1"/>
        <v>M1-NyO-46a-A-2</v>
      </c>
      <c r="AB211" s="16" t="s">
        <v>43</v>
      </c>
      <c r="AC211" s="15"/>
      <c r="AD211" s="16"/>
      <c r="AE211" s="16" t="s">
        <v>45</v>
      </c>
    </row>
    <row r="212" ht="75.0" customHeight="1">
      <c r="A212" s="6" t="s">
        <v>988</v>
      </c>
      <c r="B212" s="42" t="s">
        <v>989</v>
      </c>
      <c r="C212" s="41" t="s">
        <v>820</v>
      </c>
      <c r="D212" s="8" t="s">
        <v>33</v>
      </c>
      <c r="E212" s="6"/>
      <c r="F212" s="17" t="s">
        <v>1009</v>
      </c>
      <c r="G212" s="17" t="s">
        <v>1010</v>
      </c>
      <c r="H212" s="9"/>
      <c r="I212" s="6" t="s">
        <v>103</v>
      </c>
      <c r="J212" s="6" t="s">
        <v>71</v>
      </c>
      <c r="K212" s="17" t="s">
        <v>1011</v>
      </c>
      <c r="L212" s="9" t="s">
        <v>947</v>
      </c>
      <c r="M212" s="6" t="s">
        <v>39</v>
      </c>
      <c r="N212" s="17" t="s">
        <v>993</v>
      </c>
      <c r="O212" s="17" t="s">
        <v>994</v>
      </c>
      <c r="P212" s="23"/>
      <c r="Q212" s="15"/>
      <c r="R212" s="22"/>
      <c r="S212" s="22"/>
      <c r="T212" s="22"/>
      <c r="U212" s="22"/>
      <c r="V212" s="22"/>
      <c r="W212" s="22"/>
      <c r="X212" s="15"/>
      <c r="Y212" s="6" t="s">
        <v>41</v>
      </c>
      <c r="Z212" s="10" t="s">
        <v>1012</v>
      </c>
      <c r="AA212" s="12" t="str">
        <f t="shared" si="1"/>
        <v>M1-NyO-46a-A-3</v>
      </c>
      <c r="AB212" s="16" t="s">
        <v>43</v>
      </c>
      <c r="AC212" s="15"/>
      <c r="AD212" s="16"/>
      <c r="AE212" s="16" t="s">
        <v>45</v>
      </c>
    </row>
    <row r="213" ht="75.0" customHeight="1">
      <c r="A213" s="6" t="s">
        <v>1013</v>
      </c>
      <c r="B213" s="6" t="s">
        <v>1014</v>
      </c>
      <c r="C213" s="7" t="s">
        <v>32</v>
      </c>
      <c r="D213" s="8" t="s">
        <v>33</v>
      </c>
      <c r="E213" s="6"/>
      <c r="F213" s="9" t="s">
        <v>1015</v>
      </c>
      <c r="G213" s="9"/>
      <c r="H213" s="9"/>
      <c r="I213" s="6" t="s">
        <v>103</v>
      </c>
      <c r="J213" s="6" t="s">
        <v>110</v>
      </c>
      <c r="K213" s="29" t="s">
        <v>1016</v>
      </c>
      <c r="L213" s="37" t="s">
        <v>1017</v>
      </c>
      <c r="M213" s="6" t="s">
        <v>39</v>
      </c>
      <c r="N213" s="14" t="s">
        <v>941</v>
      </c>
      <c r="O213" s="22" t="s">
        <v>942</v>
      </c>
      <c r="P213" s="23"/>
      <c r="Q213" s="15"/>
      <c r="R213" s="22"/>
      <c r="S213" s="22"/>
      <c r="T213" s="22"/>
      <c r="U213" s="22"/>
      <c r="V213" s="22"/>
      <c r="W213" s="22"/>
      <c r="X213" s="15"/>
      <c r="Y213" s="6" t="s">
        <v>41</v>
      </c>
      <c r="Z213" s="10" t="s">
        <v>1018</v>
      </c>
      <c r="AA213" s="12" t="str">
        <f t="shared" si="1"/>
        <v>M1-NyO-16a-I-1</v>
      </c>
      <c r="AB213" s="15" t="s">
        <v>43</v>
      </c>
      <c r="AC213" s="16" t="s">
        <v>219</v>
      </c>
      <c r="AD213" s="16" t="s">
        <v>44</v>
      </c>
      <c r="AE213" s="16" t="s">
        <v>45</v>
      </c>
    </row>
    <row r="214" ht="75.0" customHeight="1">
      <c r="A214" s="6" t="s">
        <v>1013</v>
      </c>
      <c r="B214" s="6" t="s">
        <v>1014</v>
      </c>
      <c r="C214" s="18" t="s">
        <v>49</v>
      </c>
      <c r="D214" s="8" t="s">
        <v>33</v>
      </c>
      <c r="E214" s="6"/>
      <c r="F214" s="17" t="s">
        <v>1019</v>
      </c>
      <c r="G214" s="17" t="s">
        <v>997</v>
      </c>
      <c r="H214" s="9"/>
      <c r="I214" s="6" t="s">
        <v>103</v>
      </c>
      <c r="J214" s="6" t="s">
        <v>71</v>
      </c>
      <c r="K214" s="29" t="s">
        <v>1020</v>
      </c>
      <c r="L214" s="37" t="s">
        <v>947</v>
      </c>
      <c r="M214" s="6" t="s">
        <v>39</v>
      </c>
      <c r="N214" s="14" t="s">
        <v>941</v>
      </c>
      <c r="O214" s="22" t="s">
        <v>942</v>
      </c>
      <c r="P214" s="23"/>
      <c r="Q214" s="15"/>
      <c r="R214" s="22"/>
      <c r="S214" s="22"/>
      <c r="T214" s="22"/>
      <c r="U214" s="22"/>
      <c r="V214" s="22"/>
      <c r="W214" s="22"/>
      <c r="X214" s="15"/>
      <c r="Y214" s="6" t="s">
        <v>41</v>
      </c>
      <c r="Z214" s="10" t="s">
        <v>1021</v>
      </c>
      <c r="AA214" s="12" t="str">
        <f t="shared" si="1"/>
        <v>M1-NyO-16a-E-1</v>
      </c>
      <c r="AB214" s="15" t="s">
        <v>43</v>
      </c>
      <c r="AC214" s="16" t="s">
        <v>219</v>
      </c>
      <c r="AD214" s="16" t="s">
        <v>44</v>
      </c>
      <c r="AE214" s="16" t="s">
        <v>45</v>
      </c>
    </row>
    <row r="215" ht="75.0" customHeight="1">
      <c r="A215" s="6" t="s">
        <v>1013</v>
      </c>
      <c r="B215" s="6" t="s">
        <v>1014</v>
      </c>
      <c r="C215" s="41" t="s">
        <v>820</v>
      </c>
      <c r="D215" s="8" t="s">
        <v>33</v>
      </c>
      <c r="E215" s="6"/>
      <c r="F215" s="17" t="s">
        <v>1022</v>
      </c>
      <c r="G215" s="17" t="s">
        <v>1023</v>
      </c>
      <c r="H215" s="9"/>
      <c r="I215" s="6" t="s">
        <v>103</v>
      </c>
      <c r="J215" s="6" t="s">
        <v>71</v>
      </c>
      <c r="K215" s="17" t="s">
        <v>1024</v>
      </c>
      <c r="L215" s="9" t="s">
        <v>947</v>
      </c>
      <c r="M215" s="6" t="s">
        <v>39</v>
      </c>
      <c r="N215" s="14" t="s">
        <v>941</v>
      </c>
      <c r="O215" s="14" t="s">
        <v>942</v>
      </c>
      <c r="P215" s="23"/>
      <c r="Q215" s="15"/>
      <c r="R215" s="22"/>
      <c r="S215" s="22"/>
      <c r="T215" s="22"/>
      <c r="U215" s="22"/>
      <c r="V215" s="22"/>
      <c r="W215" s="22"/>
      <c r="X215" s="15"/>
      <c r="Y215" s="6" t="s">
        <v>41</v>
      </c>
      <c r="Z215" s="10" t="s">
        <v>1025</v>
      </c>
      <c r="AA215" s="12" t="str">
        <f t="shared" si="1"/>
        <v>M1-NyO-16a-A-1</v>
      </c>
      <c r="AB215" s="15" t="s">
        <v>43</v>
      </c>
      <c r="AC215" s="16" t="s">
        <v>219</v>
      </c>
      <c r="AD215" s="16" t="s">
        <v>44</v>
      </c>
      <c r="AE215" s="16" t="s">
        <v>45</v>
      </c>
    </row>
    <row r="216" ht="75.0" customHeight="1">
      <c r="A216" s="6" t="s">
        <v>1013</v>
      </c>
      <c r="B216" s="6" t="s">
        <v>1014</v>
      </c>
      <c r="C216" s="41" t="s">
        <v>820</v>
      </c>
      <c r="D216" s="8" t="s">
        <v>33</v>
      </c>
      <c r="E216" s="6"/>
      <c r="F216" s="17" t="s">
        <v>1026</v>
      </c>
      <c r="G216" s="9" t="s">
        <v>1027</v>
      </c>
      <c r="H216" s="9"/>
      <c r="I216" s="6" t="s">
        <v>103</v>
      </c>
      <c r="J216" s="6" t="s">
        <v>71</v>
      </c>
      <c r="K216" s="17" t="s">
        <v>1028</v>
      </c>
      <c r="L216" s="9" t="s">
        <v>947</v>
      </c>
      <c r="M216" s="6" t="s">
        <v>39</v>
      </c>
      <c r="N216" s="14" t="s">
        <v>941</v>
      </c>
      <c r="O216" s="14" t="s">
        <v>942</v>
      </c>
      <c r="P216" s="23"/>
      <c r="Q216" s="15"/>
      <c r="R216" s="10"/>
      <c r="S216" s="10"/>
      <c r="T216" s="10"/>
      <c r="U216" s="10"/>
      <c r="V216" s="10"/>
      <c r="W216" s="22"/>
      <c r="X216" s="15"/>
      <c r="Y216" s="6" t="s">
        <v>41</v>
      </c>
      <c r="Z216" s="10" t="s">
        <v>1029</v>
      </c>
      <c r="AA216" s="12" t="str">
        <f t="shared" si="1"/>
        <v>M1-NyO-16a-A-2</v>
      </c>
      <c r="AB216" s="15" t="s">
        <v>43</v>
      </c>
      <c r="AC216" s="16" t="s">
        <v>219</v>
      </c>
      <c r="AD216" s="16" t="s">
        <v>44</v>
      </c>
      <c r="AE216" s="16" t="s">
        <v>45</v>
      </c>
    </row>
    <row r="217" ht="75.0" customHeight="1">
      <c r="A217" s="6" t="s">
        <v>1013</v>
      </c>
      <c r="B217" s="6" t="s">
        <v>1014</v>
      </c>
      <c r="C217" s="41" t="s">
        <v>820</v>
      </c>
      <c r="D217" s="8" t="s">
        <v>33</v>
      </c>
      <c r="E217" s="6"/>
      <c r="F217" s="9" t="s">
        <v>1030</v>
      </c>
      <c r="G217" s="9" t="s">
        <v>1031</v>
      </c>
      <c r="H217" s="9"/>
      <c r="I217" s="6" t="s">
        <v>103</v>
      </c>
      <c r="J217" s="6" t="s">
        <v>71</v>
      </c>
      <c r="K217" s="17" t="s">
        <v>1020</v>
      </c>
      <c r="L217" s="9" t="s">
        <v>947</v>
      </c>
      <c r="M217" s="6" t="s">
        <v>39</v>
      </c>
      <c r="N217" s="14" t="s">
        <v>941</v>
      </c>
      <c r="O217" s="14" t="s">
        <v>942</v>
      </c>
      <c r="P217" s="23"/>
      <c r="Q217" s="15"/>
      <c r="R217" s="10"/>
      <c r="S217" s="10"/>
      <c r="T217" s="10"/>
      <c r="U217" s="10"/>
      <c r="V217" s="10"/>
      <c r="W217" s="10"/>
      <c r="X217" s="15"/>
      <c r="Y217" s="6" t="s">
        <v>41</v>
      </c>
      <c r="Z217" s="10" t="s">
        <v>1032</v>
      </c>
      <c r="AA217" s="12" t="str">
        <f t="shared" si="1"/>
        <v>M1-NyO-16a-A-3</v>
      </c>
      <c r="AB217" s="15" t="s">
        <v>43</v>
      </c>
      <c r="AC217" s="16" t="s">
        <v>219</v>
      </c>
      <c r="AD217" s="16" t="s">
        <v>44</v>
      </c>
      <c r="AE217" s="16" t="s">
        <v>45</v>
      </c>
    </row>
    <row r="218" ht="75.0" customHeight="1">
      <c r="A218" s="6" t="s">
        <v>1033</v>
      </c>
      <c r="B218" s="6" t="s">
        <v>1034</v>
      </c>
      <c r="C218" s="7" t="s">
        <v>32</v>
      </c>
      <c r="D218" s="8" t="s">
        <v>33</v>
      </c>
      <c r="E218" s="6"/>
      <c r="F218" s="17" t="s">
        <v>1035</v>
      </c>
      <c r="G218" s="17" t="s">
        <v>1036</v>
      </c>
      <c r="H218" s="9"/>
      <c r="I218" s="9"/>
      <c r="J218" s="6" t="s">
        <v>36</v>
      </c>
      <c r="K218" s="17" t="s">
        <v>1037</v>
      </c>
      <c r="L218" s="17" t="s">
        <v>1038</v>
      </c>
      <c r="M218" s="9" t="s">
        <v>39</v>
      </c>
      <c r="N218" s="14" t="s">
        <v>1039</v>
      </c>
      <c r="O218" s="22" t="s">
        <v>1040</v>
      </c>
      <c r="P218" s="23"/>
      <c r="Q218" s="15"/>
      <c r="R218" s="10"/>
      <c r="S218" s="10"/>
      <c r="T218" s="14"/>
      <c r="U218" s="10"/>
      <c r="V218" s="10"/>
      <c r="W218" s="10"/>
      <c r="X218" s="15"/>
      <c r="Y218" s="6" t="s">
        <v>41</v>
      </c>
      <c r="Z218" s="10" t="s">
        <v>1041</v>
      </c>
      <c r="AA218" s="12" t="str">
        <f t="shared" si="1"/>
        <v>M1-NyO-45a-I-1</v>
      </c>
      <c r="AB218" s="15"/>
      <c r="AC218" s="16" t="s">
        <v>219</v>
      </c>
      <c r="AD218" s="16" t="s">
        <v>44</v>
      </c>
      <c r="AE218" s="16" t="s">
        <v>45</v>
      </c>
    </row>
    <row r="219" ht="75.0" customHeight="1">
      <c r="A219" s="6" t="s">
        <v>1033</v>
      </c>
      <c r="B219" s="6" t="s">
        <v>1034</v>
      </c>
      <c r="C219" s="18" t="s">
        <v>49</v>
      </c>
      <c r="D219" s="8" t="s">
        <v>33</v>
      </c>
      <c r="E219" s="6"/>
      <c r="F219" s="17" t="s">
        <v>1042</v>
      </c>
      <c r="G219" s="17" t="s">
        <v>1036</v>
      </c>
      <c r="H219" s="9"/>
      <c r="I219" s="9"/>
      <c r="J219" s="6" t="s">
        <v>71</v>
      </c>
      <c r="K219" s="17" t="s">
        <v>1043</v>
      </c>
      <c r="L219" s="9" t="s">
        <v>1044</v>
      </c>
      <c r="M219" s="9" t="s">
        <v>39</v>
      </c>
      <c r="N219" s="14" t="s">
        <v>1039</v>
      </c>
      <c r="O219" s="22" t="s">
        <v>1040</v>
      </c>
      <c r="P219" s="23"/>
      <c r="Q219" s="15"/>
      <c r="R219" s="10"/>
      <c r="S219" s="10"/>
      <c r="T219" s="14"/>
      <c r="U219" s="14"/>
      <c r="V219" s="14"/>
      <c r="W219" s="10"/>
      <c r="X219" s="15"/>
      <c r="Y219" s="6" t="s">
        <v>41</v>
      </c>
      <c r="Z219" s="10" t="s">
        <v>1045</v>
      </c>
      <c r="AA219" s="12" t="str">
        <f t="shared" si="1"/>
        <v>M1-NyO-45a-E-1</v>
      </c>
      <c r="AB219" s="15"/>
      <c r="AC219" s="16" t="s">
        <v>219</v>
      </c>
      <c r="AD219" s="16" t="s">
        <v>44</v>
      </c>
      <c r="AE219" s="16" t="s">
        <v>45</v>
      </c>
    </row>
    <row r="220" ht="75.0" customHeight="1">
      <c r="A220" s="6" t="s">
        <v>1033</v>
      </c>
      <c r="B220" s="6" t="s">
        <v>1034</v>
      </c>
      <c r="C220" s="41" t="s">
        <v>820</v>
      </c>
      <c r="D220" s="8" t="s">
        <v>33</v>
      </c>
      <c r="E220" s="6"/>
      <c r="F220" s="17" t="s">
        <v>1046</v>
      </c>
      <c r="G220" s="17" t="s">
        <v>1047</v>
      </c>
      <c r="H220" s="9"/>
      <c r="I220" s="9"/>
      <c r="J220" s="6" t="s">
        <v>71</v>
      </c>
      <c r="K220" s="9" t="s">
        <v>1048</v>
      </c>
      <c r="L220" s="9" t="s">
        <v>1044</v>
      </c>
      <c r="M220" s="9" t="s">
        <v>39</v>
      </c>
      <c r="N220" s="14" t="s">
        <v>1039</v>
      </c>
      <c r="O220" s="14" t="s">
        <v>1040</v>
      </c>
      <c r="P220" s="22"/>
      <c r="Q220" s="15"/>
      <c r="R220" s="22"/>
      <c r="S220" s="22"/>
      <c r="T220" s="22"/>
      <c r="U220" s="22"/>
      <c r="V220" s="22"/>
      <c r="W220" s="22"/>
      <c r="X220" s="15"/>
      <c r="Y220" s="6" t="s">
        <v>41</v>
      </c>
      <c r="Z220" s="14" t="s">
        <v>1049</v>
      </c>
      <c r="AA220" s="12" t="str">
        <f t="shared" si="1"/>
        <v>M1-NyO-45a-A-1</v>
      </c>
      <c r="AB220" s="15"/>
      <c r="AC220" s="16" t="s">
        <v>219</v>
      </c>
      <c r="AD220" s="16" t="s">
        <v>44</v>
      </c>
      <c r="AE220" s="16" t="s">
        <v>45</v>
      </c>
    </row>
    <row r="221" ht="75.0" customHeight="1">
      <c r="A221" s="6" t="s">
        <v>1033</v>
      </c>
      <c r="B221" s="6" t="s">
        <v>1034</v>
      </c>
      <c r="C221" s="41" t="s">
        <v>820</v>
      </c>
      <c r="D221" s="8" t="s">
        <v>33</v>
      </c>
      <c r="E221" s="6"/>
      <c r="F221" s="17" t="s">
        <v>1050</v>
      </c>
      <c r="G221" s="17" t="s">
        <v>1051</v>
      </c>
      <c r="H221" s="9"/>
      <c r="I221" s="9"/>
      <c r="J221" s="6" t="s">
        <v>71</v>
      </c>
      <c r="K221" s="9" t="s">
        <v>1048</v>
      </c>
      <c r="L221" s="9" t="s">
        <v>1044</v>
      </c>
      <c r="M221" s="9" t="s">
        <v>39</v>
      </c>
      <c r="N221" s="14" t="s">
        <v>1039</v>
      </c>
      <c r="O221" s="14" t="s">
        <v>1040</v>
      </c>
      <c r="P221" s="22"/>
      <c r="Q221" s="15"/>
      <c r="R221" s="22"/>
      <c r="S221" s="22"/>
      <c r="T221" s="22"/>
      <c r="U221" s="22"/>
      <c r="V221" s="22"/>
      <c r="W221" s="22"/>
      <c r="X221" s="15"/>
      <c r="Y221" s="6" t="s">
        <v>41</v>
      </c>
      <c r="Z221" s="14" t="s">
        <v>1052</v>
      </c>
      <c r="AA221" s="12" t="str">
        <f t="shared" si="1"/>
        <v>M1-NyO-45a-A-2</v>
      </c>
      <c r="AB221" s="15"/>
      <c r="AC221" s="16" t="s">
        <v>219</v>
      </c>
      <c r="AD221" s="16" t="s">
        <v>44</v>
      </c>
      <c r="AE221" s="16" t="s">
        <v>45</v>
      </c>
    </row>
    <row r="222" ht="75.0" customHeight="1">
      <c r="A222" s="6" t="s">
        <v>1033</v>
      </c>
      <c r="B222" s="6" t="s">
        <v>1034</v>
      </c>
      <c r="C222" s="41" t="s">
        <v>820</v>
      </c>
      <c r="D222" s="8" t="s">
        <v>33</v>
      </c>
      <c r="E222" s="6"/>
      <c r="F222" s="17" t="s">
        <v>1053</v>
      </c>
      <c r="G222" s="17" t="s">
        <v>1010</v>
      </c>
      <c r="H222" s="9"/>
      <c r="I222" s="9"/>
      <c r="J222" s="6" t="s">
        <v>71</v>
      </c>
      <c r="K222" s="9" t="s">
        <v>1048</v>
      </c>
      <c r="L222" s="9" t="s">
        <v>1044</v>
      </c>
      <c r="M222" s="9" t="s">
        <v>39</v>
      </c>
      <c r="N222" s="14" t="s">
        <v>1039</v>
      </c>
      <c r="O222" s="14" t="s">
        <v>1040</v>
      </c>
      <c r="P222" s="22"/>
      <c r="Q222" s="15"/>
      <c r="R222" s="22"/>
      <c r="S222" s="22"/>
      <c r="T222" s="22"/>
      <c r="U222" s="22"/>
      <c r="V222" s="22"/>
      <c r="W222" s="22"/>
      <c r="X222" s="15"/>
      <c r="Y222" s="6" t="s">
        <v>41</v>
      </c>
      <c r="Z222" s="14" t="s">
        <v>1054</v>
      </c>
      <c r="AA222" s="12" t="str">
        <f t="shared" si="1"/>
        <v>M1-NyO-45a-A-3</v>
      </c>
      <c r="AB222" s="15"/>
      <c r="AC222" s="16" t="s">
        <v>219</v>
      </c>
      <c r="AD222" s="16" t="s">
        <v>44</v>
      </c>
      <c r="AE222" s="16" t="s">
        <v>45</v>
      </c>
    </row>
    <row r="223" ht="75.0" customHeight="1">
      <c r="A223" s="6" t="s">
        <v>1055</v>
      </c>
      <c r="B223" s="6" t="s">
        <v>1056</v>
      </c>
      <c r="C223" s="7" t="s">
        <v>32</v>
      </c>
      <c r="D223" s="8" t="s">
        <v>33</v>
      </c>
      <c r="E223" s="6"/>
      <c r="F223" s="9" t="s">
        <v>1057</v>
      </c>
      <c r="G223" s="9"/>
      <c r="H223" s="9"/>
      <c r="I223" s="9"/>
      <c r="J223" s="6" t="s">
        <v>64</v>
      </c>
      <c r="K223" s="9" t="s">
        <v>1058</v>
      </c>
      <c r="L223" s="9" t="s">
        <v>1059</v>
      </c>
      <c r="M223" s="6" t="s">
        <v>39</v>
      </c>
      <c r="N223" s="10" t="s">
        <v>1060</v>
      </c>
      <c r="O223" s="10" t="s">
        <v>1061</v>
      </c>
      <c r="P223" s="22"/>
      <c r="Q223" s="15"/>
      <c r="R223" s="22"/>
      <c r="S223" s="22"/>
      <c r="T223" s="22"/>
      <c r="U223" s="22"/>
      <c r="V223" s="22"/>
      <c r="W223" s="22"/>
      <c r="X223" s="15"/>
      <c r="Y223" s="6" t="s">
        <v>41</v>
      </c>
      <c r="Z223" s="10" t="s">
        <v>1062</v>
      </c>
      <c r="AA223" s="12" t="str">
        <f t="shared" si="1"/>
        <v>M1-NyO-16b-I-1</v>
      </c>
      <c r="AB223" s="15" t="s">
        <v>43</v>
      </c>
      <c r="AC223" s="16" t="s">
        <v>219</v>
      </c>
      <c r="AD223" s="16" t="s">
        <v>44</v>
      </c>
      <c r="AE223" s="16" t="s">
        <v>45</v>
      </c>
    </row>
    <row r="224" ht="75.0" customHeight="1">
      <c r="A224" s="6" t="s">
        <v>1055</v>
      </c>
      <c r="B224" s="6" t="s">
        <v>1056</v>
      </c>
      <c r="C224" s="18" t="s">
        <v>49</v>
      </c>
      <c r="D224" s="8" t="s">
        <v>33</v>
      </c>
      <c r="E224" s="6"/>
      <c r="F224" s="9" t="s">
        <v>1042</v>
      </c>
      <c r="G224" s="9" t="s">
        <v>1063</v>
      </c>
      <c r="H224" s="9"/>
      <c r="I224" s="9"/>
      <c r="J224" s="6" t="s">
        <v>71</v>
      </c>
      <c r="K224" s="9" t="s">
        <v>1064</v>
      </c>
      <c r="L224" s="9" t="s">
        <v>1065</v>
      </c>
      <c r="M224" s="6" t="s">
        <v>39</v>
      </c>
      <c r="N224" s="10" t="s">
        <v>1060</v>
      </c>
      <c r="O224" s="10" t="s">
        <v>1066</v>
      </c>
      <c r="P224" s="22"/>
      <c r="Q224" s="15"/>
      <c r="R224" s="22"/>
      <c r="S224" s="22"/>
      <c r="T224" s="22"/>
      <c r="U224" s="22"/>
      <c r="V224" s="22"/>
      <c r="W224" s="22"/>
      <c r="X224" s="15"/>
      <c r="Y224" s="6" t="s">
        <v>41</v>
      </c>
      <c r="Z224" s="10" t="s">
        <v>1067</v>
      </c>
      <c r="AA224" s="12" t="str">
        <f t="shared" si="1"/>
        <v>M1-NyO-16b-E-1</v>
      </c>
      <c r="AB224" s="15" t="s">
        <v>43</v>
      </c>
      <c r="AC224" s="16" t="s">
        <v>219</v>
      </c>
      <c r="AD224" s="16" t="s">
        <v>44</v>
      </c>
      <c r="AE224" s="16" t="s">
        <v>45</v>
      </c>
    </row>
    <row r="225" ht="75.0" customHeight="1">
      <c r="A225" s="6" t="s">
        <v>1055</v>
      </c>
      <c r="B225" s="6" t="s">
        <v>1056</v>
      </c>
      <c r="C225" s="41" t="s">
        <v>820</v>
      </c>
      <c r="D225" s="8" t="s">
        <v>33</v>
      </c>
      <c r="E225" s="6"/>
      <c r="F225" s="9" t="s">
        <v>1068</v>
      </c>
      <c r="G225" s="9" t="s">
        <v>1069</v>
      </c>
      <c r="H225" s="9"/>
      <c r="I225" s="9"/>
      <c r="J225" s="6" t="s">
        <v>71</v>
      </c>
      <c r="K225" s="9" t="s">
        <v>1064</v>
      </c>
      <c r="L225" s="9" t="s">
        <v>1065</v>
      </c>
      <c r="M225" s="6" t="s">
        <v>39</v>
      </c>
      <c r="N225" s="10" t="s">
        <v>1060</v>
      </c>
      <c r="O225" s="10" t="s">
        <v>1070</v>
      </c>
      <c r="P225" s="22"/>
      <c r="Q225" s="15"/>
      <c r="R225" s="22"/>
      <c r="S225" s="22"/>
      <c r="T225" s="22"/>
      <c r="U225" s="22"/>
      <c r="V225" s="22"/>
      <c r="W225" s="22"/>
      <c r="X225" s="15"/>
      <c r="Y225" s="6" t="s">
        <v>41</v>
      </c>
      <c r="Z225" s="14" t="s">
        <v>1071</v>
      </c>
      <c r="AA225" s="12" t="str">
        <f t="shared" si="1"/>
        <v>M1-NyO-16b-A-1</v>
      </c>
      <c r="AB225" s="15" t="s">
        <v>43</v>
      </c>
      <c r="AC225" s="16" t="s">
        <v>219</v>
      </c>
      <c r="AD225" s="16" t="s">
        <v>44</v>
      </c>
      <c r="AE225" s="16" t="s">
        <v>45</v>
      </c>
    </row>
    <row r="226" ht="75.0" customHeight="1">
      <c r="A226" s="6" t="s">
        <v>1055</v>
      </c>
      <c r="B226" s="6" t="s">
        <v>1056</v>
      </c>
      <c r="C226" s="41" t="s">
        <v>820</v>
      </c>
      <c r="D226" s="8" t="s">
        <v>33</v>
      </c>
      <c r="E226" s="6"/>
      <c r="F226" s="17" t="s">
        <v>1072</v>
      </c>
      <c r="G226" s="17" t="s">
        <v>1073</v>
      </c>
      <c r="H226" s="9"/>
      <c r="I226" s="9"/>
      <c r="J226" s="6" t="s">
        <v>71</v>
      </c>
      <c r="K226" s="9" t="s">
        <v>1064</v>
      </c>
      <c r="L226" s="9" t="s">
        <v>1065</v>
      </c>
      <c r="M226" s="6" t="s">
        <v>39</v>
      </c>
      <c r="N226" s="10" t="s">
        <v>1060</v>
      </c>
      <c r="O226" s="10" t="s">
        <v>1074</v>
      </c>
      <c r="P226" s="22"/>
      <c r="Q226" s="15"/>
      <c r="R226" s="10"/>
      <c r="S226" s="10"/>
      <c r="T226" s="10"/>
      <c r="U226" s="10"/>
      <c r="V226" s="10"/>
      <c r="W226" s="10"/>
      <c r="X226" s="15"/>
      <c r="Y226" s="6" t="s">
        <v>41</v>
      </c>
      <c r="Z226" s="14" t="s">
        <v>1075</v>
      </c>
      <c r="AA226" s="12" t="str">
        <f t="shared" si="1"/>
        <v>M1-NyO-16b-A-2</v>
      </c>
      <c r="AB226" s="15" t="s">
        <v>43</v>
      </c>
      <c r="AC226" s="16" t="s">
        <v>219</v>
      </c>
      <c r="AD226" s="16" t="s">
        <v>44</v>
      </c>
      <c r="AE226" s="16" t="s">
        <v>45</v>
      </c>
    </row>
    <row r="227" ht="75.0" customHeight="1">
      <c r="A227" s="6" t="s">
        <v>1055</v>
      </c>
      <c r="B227" s="6" t="s">
        <v>1056</v>
      </c>
      <c r="C227" s="41" t="s">
        <v>820</v>
      </c>
      <c r="D227" s="8" t="s">
        <v>33</v>
      </c>
      <c r="E227" s="6"/>
      <c r="F227" s="9" t="s">
        <v>1076</v>
      </c>
      <c r="G227" s="9" t="s">
        <v>1077</v>
      </c>
      <c r="H227" s="9"/>
      <c r="I227" s="9"/>
      <c r="J227" s="6" t="s">
        <v>71</v>
      </c>
      <c r="K227" s="9" t="s">
        <v>1064</v>
      </c>
      <c r="L227" s="9" t="s">
        <v>1065</v>
      </c>
      <c r="M227" s="6" t="s">
        <v>39</v>
      </c>
      <c r="N227" s="10" t="s">
        <v>1060</v>
      </c>
      <c r="O227" s="10" t="s">
        <v>1078</v>
      </c>
      <c r="P227" s="22"/>
      <c r="Q227" s="15"/>
      <c r="R227" s="10"/>
      <c r="S227" s="10"/>
      <c r="T227" s="10"/>
      <c r="U227" s="10"/>
      <c r="V227" s="10"/>
      <c r="W227" s="10"/>
      <c r="X227" s="15"/>
      <c r="Y227" s="6" t="s">
        <v>41</v>
      </c>
      <c r="Z227" s="14" t="s">
        <v>1079</v>
      </c>
      <c r="AA227" s="12" t="str">
        <f t="shared" si="1"/>
        <v>M1-NyO-16b-A-3</v>
      </c>
      <c r="AB227" s="15" t="s">
        <v>43</v>
      </c>
      <c r="AC227" s="16" t="s">
        <v>219</v>
      </c>
      <c r="AD227" s="16" t="s">
        <v>44</v>
      </c>
      <c r="AE227" s="16" t="s">
        <v>45</v>
      </c>
    </row>
    <row r="228" ht="75.0" customHeight="1">
      <c r="A228" s="6" t="s">
        <v>1080</v>
      </c>
      <c r="B228" s="6" t="s">
        <v>1081</v>
      </c>
      <c r="C228" s="7" t="s">
        <v>32</v>
      </c>
      <c r="D228" s="8" t="s">
        <v>33</v>
      </c>
      <c r="E228" s="6"/>
      <c r="F228" s="17" t="s">
        <v>1082</v>
      </c>
      <c r="G228" s="17" t="s">
        <v>1063</v>
      </c>
      <c r="H228" s="9"/>
      <c r="I228" s="9"/>
      <c r="J228" s="6" t="s">
        <v>110</v>
      </c>
      <c r="K228" s="9" t="s">
        <v>1083</v>
      </c>
      <c r="L228" s="17" t="s">
        <v>1084</v>
      </c>
      <c r="M228" s="9" t="s">
        <v>39</v>
      </c>
      <c r="N228" s="10" t="s">
        <v>1085</v>
      </c>
      <c r="O228" s="10" t="s">
        <v>1086</v>
      </c>
      <c r="P228" s="15" t="s">
        <v>1087</v>
      </c>
      <c r="Q228" s="15"/>
      <c r="R228" s="10"/>
      <c r="S228" s="10"/>
      <c r="T228" s="10"/>
      <c r="U228" s="10"/>
      <c r="V228" s="10"/>
      <c r="W228" s="10"/>
      <c r="X228" s="15"/>
      <c r="Y228" s="6" t="s">
        <v>41</v>
      </c>
      <c r="Z228" s="10" t="s">
        <v>1088</v>
      </c>
      <c r="AA228" s="12" t="str">
        <f t="shared" si="1"/>
        <v>M1-NyO-45b-I-1</v>
      </c>
      <c r="AB228" s="15"/>
      <c r="AC228" s="15"/>
      <c r="AD228" s="16" t="s">
        <v>44</v>
      </c>
      <c r="AE228" s="16" t="s">
        <v>45</v>
      </c>
    </row>
    <row r="229" ht="75.0" customHeight="1">
      <c r="A229" s="6" t="s">
        <v>1080</v>
      </c>
      <c r="B229" s="6" t="s">
        <v>1081</v>
      </c>
      <c r="C229" s="18" t="s">
        <v>49</v>
      </c>
      <c r="D229" s="8" t="s">
        <v>33</v>
      </c>
      <c r="E229" s="6"/>
      <c r="F229" s="9" t="s">
        <v>1089</v>
      </c>
      <c r="G229" s="9" t="s">
        <v>1090</v>
      </c>
      <c r="H229" s="9"/>
      <c r="I229" s="9"/>
      <c r="J229" s="6" t="s">
        <v>71</v>
      </c>
      <c r="K229" s="9" t="s">
        <v>1091</v>
      </c>
      <c r="L229" s="9" t="s">
        <v>1092</v>
      </c>
      <c r="M229" s="9" t="s">
        <v>39</v>
      </c>
      <c r="N229" s="14" t="s">
        <v>1093</v>
      </c>
      <c r="O229" s="10" t="s">
        <v>1094</v>
      </c>
      <c r="P229" s="15" t="s">
        <v>1087</v>
      </c>
      <c r="Q229" s="15"/>
      <c r="R229" s="10"/>
      <c r="S229" s="10"/>
      <c r="T229" s="10"/>
      <c r="U229" s="10"/>
      <c r="V229" s="10"/>
      <c r="W229" s="10"/>
      <c r="X229" s="15"/>
      <c r="Y229" s="6" t="s">
        <v>41</v>
      </c>
      <c r="Z229" s="10" t="s">
        <v>1095</v>
      </c>
      <c r="AA229" s="12" t="str">
        <f t="shared" si="1"/>
        <v>M1-NyO-45b-E-1</v>
      </c>
      <c r="AB229" s="15"/>
      <c r="AC229" s="15"/>
      <c r="AD229" s="16" t="s">
        <v>44</v>
      </c>
      <c r="AE229" s="16" t="s">
        <v>45</v>
      </c>
    </row>
    <row r="230" ht="75.0" customHeight="1">
      <c r="A230" s="6" t="s">
        <v>1080</v>
      </c>
      <c r="B230" s="6" t="s">
        <v>1081</v>
      </c>
      <c r="C230" s="41" t="s">
        <v>820</v>
      </c>
      <c r="D230" s="8" t="s">
        <v>33</v>
      </c>
      <c r="E230" s="6"/>
      <c r="F230" s="9" t="s">
        <v>1096</v>
      </c>
      <c r="G230" s="17" t="s">
        <v>1097</v>
      </c>
      <c r="H230" s="9"/>
      <c r="I230" s="9"/>
      <c r="J230" s="6" t="s">
        <v>71</v>
      </c>
      <c r="K230" s="9" t="s">
        <v>1091</v>
      </c>
      <c r="L230" s="9" t="s">
        <v>1092</v>
      </c>
      <c r="M230" s="9" t="s">
        <v>39</v>
      </c>
      <c r="N230" s="14" t="s">
        <v>1093</v>
      </c>
      <c r="O230" s="10" t="s">
        <v>1094</v>
      </c>
      <c r="P230" s="15" t="s">
        <v>1087</v>
      </c>
      <c r="Q230" s="15"/>
      <c r="R230" s="10"/>
      <c r="S230" s="10"/>
      <c r="T230" s="34"/>
      <c r="U230" s="10"/>
      <c r="V230" s="34"/>
      <c r="W230" s="10"/>
      <c r="X230" s="15"/>
      <c r="Y230" s="6" t="s">
        <v>41</v>
      </c>
      <c r="Z230" s="10" t="s">
        <v>1098</v>
      </c>
      <c r="AA230" s="12" t="str">
        <f t="shared" si="1"/>
        <v>M1-NyO-45b-A-1</v>
      </c>
      <c r="AB230" s="15"/>
      <c r="AC230" s="15"/>
      <c r="AD230" s="16" t="s">
        <v>44</v>
      </c>
      <c r="AE230" s="16" t="s">
        <v>45</v>
      </c>
    </row>
    <row r="231" ht="75.0" customHeight="1">
      <c r="A231" s="6" t="s">
        <v>1080</v>
      </c>
      <c r="B231" s="6" t="s">
        <v>1081</v>
      </c>
      <c r="C231" s="41" t="s">
        <v>820</v>
      </c>
      <c r="D231" s="8" t="s">
        <v>33</v>
      </c>
      <c r="E231" s="6"/>
      <c r="F231" s="17" t="s">
        <v>1099</v>
      </c>
      <c r="G231" s="17" t="s">
        <v>1100</v>
      </c>
      <c r="H231" s="9"/>
      <c r="I231" s="9"/>
      <c r="J231" s="6" t="s">
        <v>71</v>
      </c>
      <c r="K231" s="9" t="s">
        <v>1091</v>
      </c>
      <c r="L231" s="9" t="s">
        <v>1092</v>
      </c>
      <c r="M231" s="9" t="s">
        <v>39</v>
      </c>
      <c r="N231" s="14" t="s">
        <v>1093</v>
      </c>
      <c r="O231" s="10" t="s">
        <v>1094</v>
      </c>
      <c r="P231" s="15" t="s">
        <v>1087</v>
      </c>
      <c r="Q231" s="15"/>
      <c r="R231" s="22"/>
      <c r="S231" s="22"/>
      <c r="T231" s="22"/>
      <c r="U231" s="22"/>
      <c r="V231" s="22"/>
      <c r="W231" s="22"/>
      <c r="X231" s="15"/>
      <c r="Y231" s="6" t="s">
        <v>41</v>
      </c>
      <c r="Z231" s="10" t="s">
        <v>1101</v>
      </c>
      <c r="AA231" s="12" t="str">
        <f t="shared" si="1"/>
        <v>M1-NyO-45b-A-2</v>
      </c>
      <c r="AB231" s="15"/>
      <c r="AC231" s="15"/>
      <c r="AD231" s="16" t="s">
        <v>44</v>
      </c>
      <c r="AE231" s="16" t="s">
        <v>45</v>
      </c>
    </row>
    <row r="232" ht="75.0" customHeight="1">
      <c r="A232" s="6" t="s">
        <v>1080</v>
      </c>
      <c r="B232" s="6" t="s">
        <v>1081</v>
      </c>
      <c r="C232" s="41" t="s">
        <v>820</v>
      </c>
      <c r="D232" s="8" t="s">
        <v>33</v>
      </c>
      <c r="E232" s="6"/>
      <c r="F232" s="9" t="s">
        <v>1102</v>
      </c>
      <c r="G232" s="9" t="s">
        <v>1103</v>
      </c>
      <c r="H232" s="23"/>
      <c r="I232" s="9"/>
      <c r="J232" s="6" t="s">
        <v>71</v>
      </c>
      <c r="K232" s="9" t="s">
        <v>1091</v>
      </c>
      <c r="L232" s="9" t="s">
        <v>1104</v>
      </c>
      <c r="M232" s="9" t="s">
        <v>39</v>
      </c>
      <c r="N232" s="14" t="s">
        <v>1093</v>
      </c>
      <c r="O232" s="10" t="s">
        <v>1094</v>
      </c>
      <c r="P232" s="15" t="s">
        <v>1087</v>
      </c>
      <c r="Q232" s="15"/>
      <c r="R232" s="10"/>
      <c r="S232" s="10"/>
      <c r="T232" s="22"/>
      <c r="U232" s="22"/>
      <c r="V232" s="10"/>
      <c r="W232" s="10"/>
      <c r="X232" s="23"/>
      <c r="Y232" s="6" t="s">
        <v>41</v>
      </c>
      <c r="Z232" s="10" t="s">
        <v>1105</v>
      </c>
      <c r="AA232" s="12" t="str">
        <f t="shared" si="1"/>
        <v>M1-NyO-45b-A-3</v>
      </c>
      <c r="AB232" s="15"/>
      <c r="AC232" s="15"/>
      <c r="AD232" s="16" t="s">
        <v>44</v>
      </c>
      <c r="AE232" s="16" t="s">
        <v>45</v>
      </c>
    </row>
    <row r="233" ht="75.0" customHeight="1">
      <c r="A233" s="6" t="s">
        <v>1106</v>
      </c>
      <c r="B233" s="6" t="s">
        <v>1107</v>
      </c>
      <c r="C233" s="7" t="s">
        <v>32</v>
      </c>
      <c r="D233" s="8" t="s">
        <v>33</v>
      </c>
      <c r="E233" s="6"/>
      <c r="F233" s="9" t="s">
        <v>1108</v>
      </c>
      <c r="G233" s="9"/>
      <c r="H233" s="23"/>
      <c r="I233" s="9"/>
      <c r="J233" s="6" t="s">
        <v>64</v>
      </c>
      <c r="K233" s="9" t="s">
        <v>1109</v>
      </c>
      <c r="L233" s="9"/>
      <c r="M233" s="6" t="s">
        <v>39</v>
      </c>
      <c r="N233" s="14" t="s">
        <v>1110</v>
      </c>
      <c r="O233" s="10" t="s">
        <v>1111</v>
      </c>
      <c r="P233" s="22"/>
      <c r="Q233" s="15"/>
      <c r="R233" s="10"/>
      <c r="S233" s="10"/>
      <c r="T233" s="22"/>
      <c r="U233" s="10"/>
      <c r="V233" s="10"/>
      <c r="W233" s="10"/>
      <c r="X233" s="17"/>
      <c r="Y233" s="6" t="s">
        <v>41</v>
      </c>
      <c r="Z233" s="10" t="s">
        <v>1112</v>
      </c>
      <c r="AA233" s="12" t="str">
        <f t="shared" si="1"/>
        <v>M1-NyO-17a-I-1</v>
      </c>
      <c r="AB233" s="15" t="s">
        <v>43</v>
      </c>
      <c r="AC233" s="15"/>
      <c r="AD233" s="16" t="s">
        <v>44</v>
      </c>
      <c r="AE233" s="16" t="s">
        <v>45</v>
      </c>
    </row>
    <row r="234" ht="75.0" customHeight="1">
      <c r="A234" s="6" t="s">
        <v>1106</v>
      </c>
      <c r="B234" s="6" t="s">
        <v>1107</v>
      </c>
      <c r="C234" s="18" t="s">
        <v>49</v>
      </c>
      <c r="D234" s="8" t="s">
        <v>33</v>
      </c>
      <c r="E234" s="6"/>
      <c r="F234" s="9" t="s">
        <v>1113</v>
      </c>
      <c r="G234" s="9" t="s">
        <v>1114</v>
      </c>
      <c r="H234" s="9"/>
      <c r="I234" s="9"/>
      <c r="J234" s="15" t="s">
        <v>36</v>
      </c>
      <c r="K234" s="9" t="s">
        <v>1115</v>
      </c>
      <c r="L234" s="17" t="s">
        <v>1116</v>
      </c>
      <c r="M234" s="6" t="s">
        <v>39</v>
      </c>
      <c r="N234" s="14" t="s">
        <v>1110</v>
      </c>
      <c r="O234" s="10" t="s">
        <v>1111</v>
      </c>
      <c r="P234" s="22"/>
      <c r="Q234" s="15"/>
      <c r="R234" s="22"/>
      <c r="S234" s="22"/>
      <c r="T234" s="22"/>
      <c r="U234" s="22"/>
      <c r="V234" s="22"/>
      <c r="W234" s="22"/>
      <c r="X234" s="15"/>
      <c r="Y234" s="6" t="s">
        <v>41</v>
      </c>
      <c r="Z234" s="10" t="s">
        <v>1117</v>
      </c>
      <c r="AA234" s="12" t="str">
        <f t="shared" si="1"/>
        <v>M1-NyO-17a-E-1</v>
      </c>
      <c r="AB234" s="15" t="s">
        <v>43</v>
      </c>
      <c r="AC234" s="15"/>
      <c r="AD234" s="16" t="s">
        <v>44</v>
      </c>
      <c r="AE234" s="16" t="s">
        <v>45</v>
      </c>
    </row>
    <row r="235" ht="75.0" customHeight="1">
      <c r="A235" s="6" t="s">
        <v>1106</v>
      </c>
      <c r="B235" s="6" t="s">
        <v>1107</v>
      </c>
      <c r="C235" s="18" t="s">
        <v>49</v>
      </c>
      <c r="D235" s="8" t="s">
        <v>33</v>
      </c>
      <c r="E235" s="6"/>
      <c r="F235" s="9" t="s">
        <v>1113</v>
      </c>
      <c r="G235" s="9" t="s">
        <v>1118</v>
      </c>
      <c r="H235" s="9"/>
      <c r="I235" s="9"/>
      <c r="J235" s="15" t="s">
        <v>36</v>
      </c>
      <c r="K235" s="9" t="s">
        <v>1115</v>
      </c>
      <c r="L235" s="17" t="s">
        <v>1119</v>
      </c>
      <c r="M235" s="6" t="s">
        <v>39</v>
      </c>
      <c r="N235" s="14" t="s">
        <v>1110</v>
      </c>
      <c r="O235" s="10" t="s">
        <v>1111</v>
      </c>
      <c r="P235" s="22"/>
      <c r="Q235" s="15"/>
      <c r="R235" s="22"/>
      <c r="S235" s="22"/>
      <c r="T235" s="22"/>
      <c r="U235" s="22"/>
      <c r="V235" s="22"/>
      <c r="W235" s="22"/>
      <c r="X235" s="15"/>
      <c r="Y235" s="6" t="s">
        <v>41</v>
      </c>
      <c r="Z235" s="10" t="s">
        <v>1120</v>
      </c>
      <c r="AA235" s="12" t="str">
        <f t="shared" si="1"/>
        <v>M1-NyO-17a-E-2</v>
      </c>
      <c r="AB235" s="15" t="s">
        <v>43</v>
      </c>
      <c r="AC235" s="15"/>
      <c r="AD235" s="16" t="s">
        <v>44</v>
      </c>
      <c r="AE235" s="16" t="s">
        <v>45</v>
      </c>
    </row>
    <row r="236" ht="75.0" customHeight="1">
      <c r="A236" s="6" t="s">
        <v>1121</v>
      </c>
      <c r="B236" s="6" t="s">
        <v>1122</v>
      </c>
      <c r="C236" s="7" t="s">
        <v>32</v>
      </c>
      <c r="D236" s="8" t="s">
        <v>33</v>
      </c>
      <c r="E236" s="6"/>
      <c r="F236" s="17" t="s">
        <v>1123</v>
      </c>
      <c r="G236" s="9"/>
      <c r="H236" s="9"/>
      <c r="I236" s="45" t="s">
        <v>103</v>
      </c>
      <c r="J236" s="16" t="s">
        <v>47</v>
      </c>
      <c r="K236" s="9" t="s">
        <v>1124</v>
      </c>
      <c r="L236" s="9" t="s">
        <v>1125</v>
      </c>
      <c r="M236" s="6" t="s">
        <v>39</v>
      </c>
      <c r="N236" s="14" t="s">
        <v>1126</v>
      </c>
      <c r="O236" s="14" t="s">
        <v>1127</v>
      </c>
      <c r="P236" s="22"/>
      <c r="Q236" s="15"/>
      <c r="R236" s="22"/>
      <c r="S236" s="22"/>
      <c r="T236" s="22"/>
      <c r="U236" s="22"/>
      <c r="V236" s="22"/>
      <c r="W236" s="22"/>
      <c r="X236" s="15"/>
      <c r="Y236" s="6" t="s">
        <v>41</v>
      </c>
      <c r="Z236" s="10" t="s">
        <v>1128</v>
      </c>
      <c r="AA236" s="12" t="str">
        <f t="shared" si="1"/>
        <v>M1-NyO-40a-I-1</v>
      </c>
      <c r="AB236" s="15"/>
      <c r="AC236" s="15"/>
      <c r="AD236" s="16" t="s">
        <v>44</v>
      </c>
      <c r="AE236" s="16" t="s">
        <v>45</v>
      </c>
    </row>
    <row r="237" ht="75.0" customHeight="1">
      <c r="A237" s="6" t="s">
        <v>1121</v>
      </c>
      <c r="B237" s="6" t="s">
        <v>1122</v>
      </c>
      <c r="C237" s="18" t="s">
        <v>49</v>
      </c>
      <c r="D237" s="8" t="s">
        <v>33</v>
      </c>
      <c r="E237" s="6"/>
      <c r="F237" s="9" t="s">
        <v>1129</v>
      </c>
      <c r="G237" s="9" t="s">
        <v>1130</v>
      </c>
      <c r="H237" s="9"/>
      <c r="I237" s="6" t="s">
        <v>103</v>
      </c>
      <c r="J237" s="15" t="s">
        <v>71</v>
      </c>
      <c r="K237" s="9" t="s">
        <v>1131</v>
      </c>
      <c r="L237" s="9" t="s">
        <v>1132</v>
      </c>
      <c r="M237" s="6" t="s">
        <v>39</v>
      </c>
      <c r="N237" s="14" t="s">
        <v>1126</v>
      </c>
      <c r="O237" s="10" t="s">
        <v>1133</v>
      </c>
      <c r="P237" s="22"/>
      <c r="Q237" s="15"/>
      <c r="R237" s="22"/>
      <c r="S237" s="22"/>
      <c r="T237" s="22"/>
      <c r="U237" s="22"/>
      <c r="V237" s="22"/>
      <c r="W237" s="22"/>
      <c r="X237" s="15"/>
      <c r="Y237" s="6" t="s">
        <v>41</v>
      </c>
      <c r="Z237" s="10" t="s">
        <v>1134</v>
      </c>
      <c r="AA237" s="12" t="str">
        <f t="shared" si="1"/>
        <v>M1-NyO-40a-E-1</v>
      </c>
      <c r="AB237" s="15"/>
      <c r="AC237" s="15"/>
      <c r="AD237" s="16" t="s">
        <v>44</v>
      </c>
      <c r="AE237" s="16" t="s">
        <v>45</v>
      </c>
    </row>
    <row r="238" ht="75.0" customHeight="1">
      <c r="A238" s="16" t="s">
        <v>1135</v>
      </c>
      <c r="B238" s="16" t="s">
        <v>1136</v>
      </c>
      <c r="C238" s="7" t="s">
        <v>32</v>
      </c>
      <c r="D238" s="8" t="s">
        <v>33</v>
      </c>
      <c r="E238" s="6"/>
      <c r="F238" s="17" t="s">
        <v>1137</v>
      </c>
      <c r="G238" s="9"/>
      <c r="H238" s="9"/>
      <c r="I238" s="6" t="s">
        <v>103</v>
      </c>
      <c r="J238" s="16" t="s">
        <v>1138</v>
      </c>
      <c r="K238" s="17" t="s">
        <v>1139</v>
      </c>
      <c r="L238" s="17" t="s">
        <v>1140</v>
      </c>
      <c r="M238" s="6" t="s">
        <v>39</v>
      </c>
      <c r="N238" s="14" t="s">
        <v>1141</v>
      </c>
      <c r="O238" s="14" t="s">
        <v>1142</v>
      </c>
      <c r="P238" s="22"/>
      <c r="Q238" s="15"/>
      <c r="R238" s="22"/>
      <c r="S238" s="22"/>
      <c r="T238" s="22"/>
      <c r="U238" s="22"/>
      <c r="V238" s="22"/>
      <c r="W238" s="22"/>
      <c r="X238" s="15"/>
      <c r="Y238" s="6" t="s">
        <v>41</v>
      </c>
      <c r="Z238" s="10" t="s">
        <v>1143</v>
      </c>
      <c r="AA238" s="12" t="str">
        <f t="shared" si="1"/>
        <v>M1-NyO-54a-I-1</v>
      </c>
      <c r="AB238" s="15"/>
      <c r="AC238" s="15"/>
      <c r="AD238" s="16"/>
      <c r="AE238" s="16" t="s">
        <v>45</v>
      </c>
    </row>
    <row r="239" ht="75.0" customHeight="1">
      <c r="A239" s="16" t="s">
        <v>1135</v>
      </c>
      <c r="B239" s="16" t="s">
        <v>1136</v>
      </c>
      <c r="C239" s="18" t="s">
        <v>49</v>
      </c>
      <c r="D239" s="8" t="s">
        <v>33</v>
      </c>
      <c r="E239" s="6"/>
      <c r="F239" s="17" t="s">
        <v>1042</v>
      </c>
      <c r="G239" s="17" t="s">
        <v>997</v>
      </c>
      <c r="H239" s="9"/>
      <c r="I239" s="6" t="s">
        <v>103</v>
      </c>
      <c r="J239" s="15" t="s">
        <v>71</v>
      </c>
      <c r="K239" s="17" t="s">
        <v>1144</v>
      </c>
      <c r="L239" s="17" t="s">
        <v>1145</v>
      </c>
      <c r="M239" s="6" t="s">
        <v>39</v>
      </c>
      <c r="N239" s="14" t="s">
        <v>1141</v>
      </c>
      <c r="O239" s="14" t="s">
        <v>1142</v>
      </c>
      <c r="P239" s="22"/>
      <c r="Q239" s="15"/>
      <c r="R239" s="22"/>
      <c r="S239" s="22"/>
      <c r="T239" s="22"/>
      <c r="U239" s="22"/>
      <c r="V239" s="22"/>
      <c r="W239" s="22"/>
      <c r="X239" s="15"/>
      <c r="Y239" s="6" t="s">
        <v>41</v>
      </c>
      <c r="Z239" s="10" t="s">
        <v>1146</v>
      </c>
      <c r="AA239" s="12" t="str">
        <f t="shared" si="1"/>
        <v>M1-NyO-54a-E-1</v>
      </c>
      <c r="AB239" s="15"/>
      <c r="AC239" s="15"/>
      <c r="AD239" s="16"/>
      <c r="AE239" s="16" t="s">
        <v>45</v>
      </c>
    </row>
    <row r="240" ht="75.0" customHeight="1">
      <c r="A240" s="6" t="s">
        <v>1147</v>
      </c>
      <c r="B240" s="6" t="s">
        <v>1148</v>
      </c>
      <c r="C240" s="7" t="s">
        <v>32</v>
      </c>
      <c r="D240" s="8" t="s">
        <v>33</v>
      </c>
      <c r="E240" s="16" t="s">
        <v>214</v>
      </c>
      <c r="F240" s="17" t="s">
        <v>1149</v>
      </c>
      <c r="G240" s="9"/>
      <c r="H240" s="9"/>
      <c r="I240" s="42" t="s">
        <v>214</v>
      </c>
      <c r="J240" s="15" t="s">
        <v>923</v>
      </c>
      <c r="K240" s="9" t="s">
        <v>1150</v>
      </c>
      <c r="L240" s="9"/>
      <c r="M240" s="6" t="s">
        <v>39</v>
      </c>
      <c r="N240" s="14" t="s">
        <v>1151</v>
      </c>
      <c r="O240" s="10" t="s">
        <v>1151</v>
      </c>
      <c r="P240" s="22"/>
      <c r="Q240" s="15"/>
      <c r="R240" s="22"/>
      <c r="S240" s="22"/>
      <c r="T240" s="22"/>
      <c r="U240" s="22"/>
      <c r="V240" s="22"/>
      <c r="W240" s="22"/>
      <c r="X240" s="15"/>
      <c r="Y240" s="6" t="s">
        <v>41</v>
      </c>
      <c r="Z240" s="14" t="s">
        <v>1152</v>
      </c>
      <c r="AA240" s="12" t="str">
        <f t="shared" si="1"/>
        <v>M1-NyO-18a-I-1</v>
      </c>
      <c r="AB240" s="15" t="s">
        <v>43</v>
      </c>
      <c r="AC240" s="16" t="s">
        <v>219</v>
      </c>
      <c r="AD240" s="16" t="s">
        <v>44</v>
      </c>
      <c r="AE240" s="16" t="s">
        <v>45</v>
      </c>
    </row>
    <row r="241" ht="75.0" customHeight="1">
      <c r="A241" s="6" t="s">
        <v>1147</v>
      </c>
      <c r="B241" s="6" t="s">
        <v>1148</v>
      </c>
      <c r="C241" s="7" t="s">
        <v>32</v>
      </c>
      <c r="D241" s="8" t="s">
        <v>33</v>
      </c>
      <c r="E241" s="16" t="s">
        <v>214</v>
      </c>
      <c r="F241" s="17" t="s">
        <v>1153</v>
      </c>
      <c r="G241" s="9"/>
      <c r="H241" s="9"/>
      <c r="I241" s="42" t="s">
        <v>214</v>
      </c>
      <c r="J241" s="15" t="s">
        <v>923</v>
      </c>
      <c r="K241" s="9" t="s">
        <v>1150</v>
      </c>
      <c r="L241" s="9"/>
      <c r="M241" s="6" t="s">
        <v>39</v>
      </c>
      <c r="N241" s="14" t="s">
        <v>1154</v>
      </c>
      <c r="O241" s="10" t="s">
        <v>1154</v>
      </c>
      <c r="P241" s="22"/>
      <c r="Q241" s="15"/>
      <c r="R241" s="22"/>
      <c r="S241" s="22"/>
      <c r="T241" s="22"/>
      <c r="U241" s="22"/>
      <c r="V241" s="22"/>
      <c r="W241" s="22"/>
      <c r="X241" s="15"/>
      <c r="Y241" s="6" t="s">
        <v>41</v>
      </c>
      <c r="Z241" s="14" t="s">
        <v>1155</v>
      </c>
      <c r="AA241" s="12" t="str">
        <f t="shared" si="1"/>
        <v>M1-NyO-18a-I-2</v>
      </c>
      <c r="AB241" s="15" t="s">
        <v>43</v>
      </c>
      <c r="AC241" s="16" t="s">
        <v>219</v>
      </c>
      <c r="AD241" s="16" t="s">
        <v>44</v>
      </c>
      <c r="AE241" s="16" t="s">
        <v>45</v>
      </c>
    </row>
    <row r="242" ht="75.0" customHeight="1">
      <c r="A242" s="6" t="s">
        <v>1147</v>
      </c>
      <c r="B242" s="6" t="s">
        <v>1148</v>
      </c>
      <c r="C242" s="7" t="s">
        <v>32</v>
      </c>
      <c r="D242" s="8" t="s">
        <v>33</v>
      </c>
      <c r="E242" s="16" t="s">
        <v>214</v>
      </c>
      <c r="F242" s="17" t="s">
        <v>1156</v>
      </c>
      <c r="G242" s="9"/>
      <c r="H242" s="9"/>
      <c r="I242" s="42" t="s">
        <v>214</v>
      </c>
      <c r="J242" s="15" t="s">
        <v>923</v>
      </c>
      <c r="K242" s="9" t="s">
        <v>1150</v>
      </c>
      <c r="L242" s="9"/>
      <c r="M242" s="6" t="s">
        <v>39</v>
      </c>
      <c r="N242" s="14" t="s">
        <v>1157</v>
      </c>
      <c r="O242" s="10" t="s">
        <v>1157</v>
      </c>
      <c r="P242" s="22"/>
      <c r="Q242" s="15"/>
      <c r="R242" s="22"/>
      <c r="S242" s="22"/>
      <c r="T242" s="22"/>
      <c r="U242" s="22"/>
      <c r="V242" s="22"/>
      <c r="W242" s="22"/>
      <c r="X242" s="15"/>
      <c r="Y242" s="6" t="s">
        <v>41</v>
      </c>
      <c r="Z242" s="14" t="s">
        <v>1158</v>
      </c>
      <c r="AA242" s="12" t="str">
        <f t="shared" si="1"/>
        <v>M1-NyO-18a-I-3</v>
      </c>
      <c r="AB242" s="15" t="s">
        <v>43</v>
      </c>
      <c r="AC242" s="16" t="s">
        <v>219</v>
      </c>
      <c r="AD242" s="16" t="s">
        <v>44</v>
      </c>
      <c r="AE242" s="16" t="s">
        <v>45</v>
      </c>
    </row>
    <row r="243" ht="75.0" customHeight="1">
      <c r="A243" s="6" t="s">
        <v>1147</v>
      </c>
      <c r="B243" s="6" t="s">
        <v>1148</v>
      </c>
      <c r="C243" s="18" t="s">
        <v>49</v>
      </c>
      <c r="D243" s="8" t="s">
        <v>33</v>
      </c>
      <c r="E243" s="6"/>
      <c r="F243" s="17" t="s">
        <v>1159</v>
      </c>
      <c r="G243" s="17" t="s">
        <v>1160</v>
      </c>
      <c r="H243" s="9"/>
      <c r="I243" s="6" t="s">
        <v>214</v>
      </c>
      <c r="J243" s="6" t="s">
        <v>71</v>
      </c>
      <c r="K243" s="37" t="s">
        <v>1161</v>
      </c>
      <c r="L243" s="46" t="s">
        <v>1162</v>
      </c>
      <c r="M243" s="6" t="s">
        <v>39</v>
      </c>
      <c r="N243" s="10" t="s">
        <v>1163</v>
      </c>
      <c r="O243" s="10" t="s">
        <v>1164</v>
      </c>
      <c r="P243" s="10" t="s">
        <v>1165</v>
      </c>
      <c r="Q243" s="15"/>
      <c r="R243" s="10"/>
      <c r="S243" s="10"/>
      <c r="T243" s="10"/>
      <c r="U243" s="10"/>
      <c r="V243" s="10"/>
      <c r="W243" s="10"/>
      <c r="X243" s="23"/>
      <c r="Y243" s="6" t="s">
        <v>41</v>
      </c>
      <c r="Z243" s="10" t="s">
        <v>1166</v>
      </c>
      <c r="AA243" s="12" t="str">
        <f t="shared" si="1"/>
        <v>M1-NyO-18a-E-1</v>
      </c>
      <c r="AB243" s="15" t="s">
        <v>43</v>
      </c>
      <c r="AC243" s="15"/>
      <c r="AD243" s="16" t="s">
        <v>44</v>
      </c>
      <c r="AE243" s="16" t="s">
        <v>45</v>
      </c>
    </row>
    <row r="244" ht="75.0" customHeight="1">
      <c r="A244" s="6" t="s">
        <v>1147</v>
      </c>
      <c r="B244" s="6" t="s">
        <v>1148</v>
      </c>
      <c r="C244" s="18" t="s">
        <v>49</v>
      </c>
      <c r="D244" s="8" t="s">
        <v>33</v>
      </c>
      <c r="E244" s="6"/>
      <c r="F244" s="17" t="s">
        <v>1167</v>
      </c>
      <c r="G244" s="17" t="s">
        <v>1168</v>
      </c>
      <c r="H244" s="9"/>
      <c r="I244" s="6" t="s">
        <v>214</v>
      </c>
      <c r="J244" s="6" t="s">
        <v>71</v>
      </c>
      <c r="K244" s="37" t="s">
        <v>1161</v>
      </c>
      <c r="L244" s="30" t="s">
        <v>1169</v>
      </c>
      <c r="M244" s="6" t="s">
        <v>39</v>
      </c>
      <c r="N244" s="10" t="s">
        <v>1170</v>
      </c>
      <c r="O244" s="10" t="s">
        <v>1171</v>
      </c>
      <c r="P244" s="10" t="s">
        <v>1172</v>
      </c>
      <c r="Q244" s="15"/>
      <c r="R244" s="22"/>
      <c r="S244" s="22"/>
      <c r="T244" s="22"/>
      <c r="U244" s="22"/>
      <c r="V244" s="22"/>
      <c r="W244" s="22"/>
      <c r="X244" s="15"/>
      <c r="Y244" s="6" t="s">
        <v>41</v>
      </c>
      <c r="Z244" s="10" t="s">
        <v>1173</v>
      </c>
      <c r="AA244" s="12" t="str">
        <f t="shared" si="1"/>
        <v>M1-NyO-18a-E-2</v>
      </c>
      <c r="AB244" s="15" t="s">
        <v>43</v>
      </c>
      <c r="AC244" s="15"/>
      <c r="AD244" s="16" t="s">
        <v>44</v>
      </c>
      <c r="AE244" s="16" t="s">
        <v>45</v>
      </c>
    </row>
    <row r="245" ht="75.0" customHeight="1">
      <c r="A245" s="6" t="s">
        <v>1147</v>
      </c>
      <c r="B245" s="6" t="s">
        <v>1148</v>
      </c>
      <c r="C245" s="18" t="s">
        <v>49</v>
      </c>
      <c r="D245" s="8" t="s">
        <v>33</v>
      </c>
      <c r="E245" s="6"/>
      <c r="F245" s="17" t="s">
        <v>1174</v>
      </c>
      <c r="G245" s="17" t="s">
        <v>1175</v>
      </c>
      <c r="H245" s="9"/>
      <c r="I245" s="6" t="s">
        <v>214</v>
      </c>
      <c r="J245" s="6" t="s">
        <v>71</v>
      </c>
      <c r="K245" s="37" t="s">
        <v>1161</v>
      </c>
      <c r="L245" s="30" t="s">
        <v>1176</v>
      </c>
      <c r="M245" s="6" t="s">
        <v>39</v>
      </c>
      <c r="N245" s="10" t="s">
        <v>1177</v>
      </c>
      <c r="O245" s="10" t="s">
        <v>1178</v>
      </c>
      <c r="P245" s="10" t="s">
        <v>1179</v>
      </c>
      <c r="Q245" s="15"/>
      <c r="R245" s="22"/>
      <c r="S245" s="22"/>
      <c r="T245" s="22"/>
      <c r="U245" s="22"/>
      <c r="V245" s="22"/>
      <c r="W245" s="22"/>
      <c r="X245" s="15"/>
      <c r="Y245" s="6" t="s">
        <v>41</v>
      </c>
      <c r="Z245" s="10" t="s">
        <v>1180</v>
      </c>
      <c r="AA245" s="12" t="str">
        <f t="shared" si="1"/>
        <v>M1-NyO-18a-E-3</v>
      </c>
      <c r="AB245" s="15" t="s">
        <v>43</v>
      </c>
      <c r="AC245" s="15"/>
      <c r="AD245" s="16" t="s">
        <v>44</v>
      </c>
      <c r="AE245" s="16" t="s">
        <v>45</v>
      </c>
    </row>
    <row r="246" ht="75.0" customHeight="1">
      <c r="A246" s="6" t="s">
        <v>1181</v>
      </c>
      <c r="B246" s="6" t="s">
        <v>1182</v>
      </c>
      <c r="C246" s="7" t="s">
        <v>32</v>
      </c>
      <c r="D246" s="8" t="s">
        <v>33</v>
      </c>
      <c r="E246" s="6"/>
      <c r="F246" s="17" t="s">
        <v>1183</v>
      </c>
      <c r="G246" s="17" t="s">
        <v>1184</v>
      </c>
      <c r="H246" s="23"/>
      <c r="I246" s="9"/>
      <c r="J246" s="6" t="s">
        <v>36</v>
      </c>
      <c r="K246" s="9" t="s">
        <v>1161</v>
      </c>
      <c r="L246" s="17" t="s">
        <v>1185</v>
      </c>
      <c r="M246" s="9" t="s">
        <v>39</v>
      </c>
      <c r="N246" s="10" t="s">
        <v>1186</v>
      </c>
      <c r="O246" s="10" t="s">
        <v>1187</v>
      </c>
      <c r="P246" s="10" t="s">
        <v>1188</v>
      </c>
      <c r="Q246" s="15"/>
      <c r="R246" s="22"/>
      <c r="S246" s="22"/>
      <c r="T246" s="22"/>
      <c r="U246" s="10"/>
      <c r="V246" s="10"/>
      <c r="W246" s="22"/>
      <c r="X246" s="15"/>
      <c r="Y246" s="6" t="s">
        <v>41</v>
      </c>
      <c r="Z246" s="47" t="s">
        <v>1189</v>
      </c>
      <c r="AA246" s="12" t="str">
        <f t="shared" si="1"/>
        <v>M1-NyO-18b-I-1</v>
      </c>
      <c r="AB246" s="15" t="s">
        <v>43</v>
      </c>
      <c r="AC246" s="16" t="s">
        <v>219</v>
      </c>
      <c r="AD246" s="16" t="s">
        <v>44</v>
      </c>
      <c r="AE246" s="16" t="s">
        <v>45</v>
      </c>
    </row>
    <row r="247" ht="75.0" customHeight="1">
      <c r="A247" s="6" t="s">
        <v>1181</v>
      </c>
      <c r="B247" s="6" t="s">
        <v>1182</v>
      </c>
      <c r="C247" s="18" t="s">
        <v>49</v>
      </c>
      <c r="D247" s="8" t="s">
        <v>33</v>
      </c>
      <c r="E247" s="6"/>
      <c r="F247" s="17" t="s">
        <v>1190</v>
      </c>
      <c r="G247" s="17" t="s">
        <v>1184</v>
      </c>
      <c r="H247" s="23"/>
      <c r="I247" s="9"/>
      <c r="J247" s="6" t="s">
        <v>71</v>
      </c>
      <c r="K247" s="9" t="s">
        <v>1161</v>
      </c>
      <c r="L247" s="17" t="s">
        <v>1191</v>
      </c>
      <c r="M247" s="6" t="s">
        <v>39</v>
      </c>
      <c r="N247" s="10" t="s">
        <v>1186</v>
      </c>
      <c r="O247" s="10" t="s">
        <v>1187</v>
      </c>
      <c r="P247" s="10" t="s">
        <v>1188</v>
      </c>
      <c r="Q247" s="15"/>
      <c r="R247" s="22"/>
      <c r="S247" s="22"/>
      <c r="T247" s="22"/>
      <c r="U247" s="10"/>
      <c r="V247" s="10"/>
      <c r="W247" s="22"/>
      <c r="X247" s="15"/>
      <c r="Y247" s="6" t="s">
        <v>41</v>
      </c>
      <c r="Z247" s="10" t="s">
        <v>1192</v>
      </c>
      <c r="AA247" s="12" t="str">
        <f t="shared" si="1"/>
        <v>M1-NyO-18b-E-1</v>
      </c>
      <c r="AB247" s="15" t="s">
        <v>43</v>
      </c>
      <c r="AC247" s="16" t="s">
        <v>219</v>
      </c>
      <c r="AD247" s="16" t="s">
        <v>44</v>
      </c>
      <c r="AE247" s="16" t="s">
        <v>45</v>
      </c>
    </row>
    <row r="248" ht="75.0" customHeight="1">
      <c r="A248" s="6" t="s">
        <v>1181</v>
      </c>
      <c r="B248" s="6" t="s">
        <v>1182</v>
      </c>
      <c r="C248" s="41" t="s">
        <v>820</v>
      </c>
      <c r="D248" s="8" t="s">
        <v>33</v>
      </c>
      <c r="E248" s="6"/>
      <c r="F248" s="17" t="s">
        <v>1193</v>
      </c>
      <c r="G248" s="17" t="s">
        <v>1194</v>
      </c>
      <c r="H248" s="23"/>
      <c r="I248" s="9"/>
      <c r="J248" s="6" t="s">
        <v>71</v>
      </c>
      <c r="K248" s="17" t="s">
        <v>1195</v>
      </c>
      <c r="L248" s="9" t="s">
        <v>1191</v>
      </c>
      <c r="M248" s="6" t="s">
        <v>39</v>
      </c>
      <c r="N248" s="10" t="s">
        <v>1186</v>
      </c>
      <c r="O248" s="10" t="s">
        <v>1196</v>
      </c>
      <c r="P248" s="10"/>
      <c r="Q248" s="15"/>
      <c r="R248" s="22"/>
      <c r="S248" s="22"/>
      <c r="T248" s="22"/>
      <c r="U248" s="10"/>
      <c r="V248" s="10"/>
      <c r="W248" s="22"/>
      <c r="X248" s="15"/>
      <c r="Y248" s="6" t="s">
        <v>41</v>
      </c>
      <c r="Z248" s="10" t="s">
        <v>1197</v>
      </c>
      <c r="AA248" s="12" t="str">
        <f t="shared" si="1"/>
        <v>M1-NyO-18b-A-1</v>
      </c>
      <c r="AB248" s="15" t="s">
        <v>43</v>
      </c>
      <c r="AC248" s="16" t="s">
        <v>219</v>
      </c>
      <c r="AD248" s="16" t="s">
        <v>44</v>
      </c>
      <c r="AE248" s="16" t="s">
        <v>45</v>
      </c>
    </row>
    <row r="249" ht="75.0" customHeight="1">
      <c r="A249" s="6" t="s">
        <v>1181</v>
      </c>
      <c r="B249" s="6" t="s">
        <v>1182</v>
      </c>
      <c r="C249" s="41" t="s">
        <v>820</v>
      </c>
      <c r="D249" s="8" t="s">
        <v>33</v>
      </c>
      <c r="E249" s="6"/>
      <c r="F249" s="17" t="s">
        <v>1198</v>
      </c>
      <c r="G249" s="17" t="s">
        <v>1199</v>
      </c>
      <c r="H249" s="9"/>
      <c r="I249" s="9"/>
      <c r="J249" s="6" t="s">
        <v>71</v>
      </c>
      <c r="K249" s="17" t="s">
        <v>1195</v>
      </c>
      <c r="L249" s="9" t="s">
        <v>1191</v>
      </c>
      <c r="M249" s="6" t="s">
        <v>39</v>
      </c>
      <c r="N249" s="10" t="s">
        <v>1186</v>
      </c>
      <c r="O249" s="10" t="s">
        <v>1196</v>
      </c>
      <c r="P249" s="10"/>
      <c r="Q249" s="15"/>
      <c r="R249" s="22"/>
      <c r="S249" s="22"/>
      <c r="T249" s="22"/>
      <c r="U249" s="22"/>
      <c r="V249" s="22"/>
      <c r="W249" s="22"/>
      <c r="X249" s="15"/>
      <c r="Y249" s="6" t="s">
        <v>41</v>
      </c>
      <c r="Z249" s="10" t="s">
        <v>1200</v>
      </c>
      <c r="AA249" s="12" t="str">
        <f t="shared" si="1"/>
        <v>M1-NyO-18b-A-2</v>
      </c>
      <c r="AB249" s="15" t="s">
        <v>43</v>
      </c>
      <c r="AC249" s="16" t="s">
        <v>219</v>
      </c>
      <c r="AD249" s="16" t="s">
        <v>44</v>
      </c>
      <c r="AE249" s="16" t="s">
        <v>45</v>
      </c>
    </row>
    <row r="250" ht="75.0" customHeight="1">
      <c r="A250" s="6" t="s">
        <v>1181</v>
      </c>
      <c r="B250" s="6" t="s">
        <v>1182</v>
      </c>
      <c r="C250" s="41" t="s">
        <v>820</v>
      </c>
      <c r="D250" s="8" t="s">
        <v>33</v>
      </c>
      <c r="E250" s="6"/>
      <c r="F250" s="17" t="s">
        <v>1201</v>
      </c>
      <c r="G250" s="17" t="s">
        <v>1202</v>
      </c>
      <c r="H250" s="9"/>
      <c r="I250" s="9"/>
      <c r="J250" s="6" t="s">
        <v>71</v>
      </c>
      <c r="K250" s="17" t="s">
        <v>1195</v>
      </c>
      <c r="L250" s="9" t="s">
        <v>1191</v>
      </c>
      <c r="M250" s="6" t="s">
        <v>39</v>
      </c>
      <c r="N250" s="10" t="s">
        <v>1186</v>
      </c>
      <c r="O250" s="10" t="s">
        <v>1196</v>
      </c>
      <c r="P250" s="10"/>
      <c r="Q250" s="15"/>
      <c r="R250" s="22"/>
      <c r="S250" s="22"/>
      <c r="T250" s="22"/>
      <c r="U250" s="22"/>
      <c r="V250" s="22"/>
      <c r="W250" s="22"/>
      <c r="X250" s="15"/>
      <c r="Y250" s="6" t="s">
        <v>41</v>
      </c>
      <c r="Z250" s="10" t="s">
        <v>1203</v>
      </c>
      <c r="AA250" s="12" t="str">
        <f t="shared" si="1"/>
        <v>M1-NyO-18b-A-3</v>
      </c>
      <c r="AB250" s="15" t="s">
        <v>43</v>
      </c>
      <c r="AC250" s="16" t="s">
        <v>219</v>
      </c>
      <c r="AD250" s="16" t="s">
        <v>44</v>
      </c>
      <c r="AE250" s="16" t="s">
        <v>45</v>
      </c>
    </row>
    <row r="251" ht="75.0" customHeight="1">
      <c r="A251" s="6" t="s">
        <v>1204</v>
      </c>
      <c r="B251" s="6" t="s">
        <v>1205</v>
      </c>
      <c r="C251" s="7" t="s">
        <v>32</v>
      </c>
      <c r="D251" s="8" t="s">
        <v>33</v>
      </c>
      <c r="E251" s="6"/>
      <c r="F251" s="17" t="s">
        <v>1206</v>
      </c>
      <c r="G251" s="17" t="s">
        <v>1207</v>
      </c>
      <c r="H251" s="9"/>
      <c r="I251" s="9"/>
      <c r="J251" s="6" t="s">
        <v>110</v>
      </c>
      <c r="K251" s="17" t="s">
        <v>1208</v>
      </c>
      <c r="L251" s="17" t="s">
        <v>1209</v>
      </c>
      <c r="M251" s="6" t="s">
        <v>39</v>
      </c>
      <c r="N251" s="14" t="s">
        <v>1210</v>
      </c>
      <c r="O251" s="10" t="s">
        <v>1211</v>
      </c>
      <c r="P251" s="10"/>
      <c r="Q251" s="15"/>
      <c r="R251" s="22"/>
      <c r="S251" s="22"/>
      <c r="T251" s="22"/>
      <c r="U251" s="22"/>
      <c r="V251" s="22"/>
      <c r="W251" s="22"/>
      <c r="X251" s="15"/>
      <c r="Y251" s="6" t="s">
        <v>41</v>
      </c>
      <c r="Z251" s="10" t="s">
        <v>1212</v>
      </c>
      <c r="AA251" s="12" t="str">
        <f t="shared" si="1"/>
        <v>M1-NyO-18c-I-1</v>
      </c>
      <c r="AB251" s="15"/>
      <c r="AC251" s="16" t="s">
        <v>219</v>
      </c>
      <c r="AD251" s="16" t="s">
        <v>44</v>
      </c>
      <c r="AE251" s="16" t="s">
        <v>45</v>
      </c>
    </row>
    <row r="252" ht="75.0" customHeight="1">
      <c r="A252" s="6" t="s">
        <v>1204</v>
      </c>
      <c r="B252" s="6" t="s">
        <v>1205</v>
      </c>
      <c r="C252" s="18" t="s">
        <v>49</v>
      </c>
      <c r="D252" s="8" t="s">
        <v>33</v>
      </c>
      <c r="E252" s="6"/>
      <c r="F252" s="9" t="s">
        <v>1213</v>
      </c>
      <c r="G252" s="9" t="s">
        <v>1214</v>
      </c>
      <c r="H252" s="9"/>
      <c r="I252" s="9"/>
      <c r="J252" s="6" t="s">
        <v>71</v>
      </c>
      <c r="K252" s="9" t="s">
        <v>1215</v>
      </c>
      <c r="L252" s="9" t="s">
        <v>1216</v>
      </c>
      <c r="M252" s="6" t="s">
        <v>39</v>
      </c>
      <c r="N252" s="14" t="s">
        <v>1210</v>
      </c>
      <c r="O252" s="14" t="s">
        <v>1217</v>
      </c>
      <c r="P252" s="10"/>
      <c r="Q252" s="15"/>
      <c r="R252" s="22"/>
      <c r="S252" s="22"/>
      <c r="T252" s="22"/>
      <c r="U252" s="22"/>
      <c r="V252" s="22"/>
      <c r="W252" s="22"/>
      <c r="X252" s="15"/>
      <c r="Y252" s="6" t="s">
        <v>41</v>
      </c>
      <c r="Z252" s="10" t="s">
        <v>1218</v>
      </c>
      <c r="AA252" s="12" t="str">
        <f t="shared" si="1"/>
        <v>M1-NyO-18c-E-1</v>
      </c>
      <c r="AB252" s="15"/>
      <c r="AC252" s="16" t="s">
        <v>219</v>
      </c>
      <c r="AD252" s="16" t="s">
        <v>44</v>
      </c>
      <c r="AE252" s="16" t="s">
        <v>45</v>
      </c>
    </row>
    <row r="253" ht="75.0" customHeight="1">
      <c r="A253" s="6" t="s">
        <v>1204</v>
      </c>
      <c r="B253" s="6" t="s">
        <v>1205</v>
      </c>
      <c r="C253" s="41" t="s">
        <v>820</v>
      </c>
      <c r="D253" s="8" t="s">
        <v>33</v>
      </c>
      <c r="E253" s="6"/>
      <c r="F253" s="9" t="s">
        <v>1219</v>
      </c>
      <c r="G253" s="9" t="s">
        <v>1220</v>
      </c>
      <c r="H253" s="9"/>
      <c r="I253" s="9"/>
      <c r="J253" s="6" t="s">
        <v>71</v>
      </c>
      <c r="K253" s="9" t="s">
        <v>1215</v>
      </c>
      <c r="L253" s="9" t="s">
        <v>1216</v>
      </c>
      <c r="M253" s="6" t="s">
        <v>39</v>
      </c>
      <c r="N253" s="14" t="s">
        <v>1221</v>
      </c>
      <c r="O253" s="14" t="s">
        <v>1222</v>
      </c>
      <c r="P253" s="10"/>
      <c r="Q253" s="15"/>
      <c r="R253" s="22"/>
      <c r="S253" s="22"/>
      <c r="T253" s="22"/>
      <c r="U253" s="22"/>
      <c r="V253" s="22"/>
      <c r="W253" s="22"/>
      <c r="X253" s="15"/>
      <c r="Y253" s="6" t="s">
        <v>41</v>
      </c>
      <c r="Z253" s="10" t="s">
        <v>1223</v>
      </c>
      <c r="AA253" s="12" t="str">
        <f t="shared" si="1"/>
        <v>M1-NyO-18c-A-1</v>
      </c>
      <c r="AB253" s="15"/>
      <c r="AC253" s="16" t="s">
        <v>219</v>
      </c>
      <c r="AD253" s="16" t="s">
        <v>44</v>
      </c>
      <c r="AE253" s="16" t="s">
        <v>45</v>
      </c>
    </row>
    <row r="254" ht="75.0" customHeight="1">
      <c r="A254" s="6" t="s">
        <v>1204</v>
      </c>
      <c r="B254" s="6" t="s">
        <v>1205</v>
      </c>
      <c r="C254" s="41" t="s">
        <v>820</v>
      </c>
      <c r="D254" s="8" t="s">
        <v>33</v>
      </c>
      <c r="E254" s="6"/>
      <c r="F254" s="17" t="s">
        <v>1224</v>
      </c>
      <c r="G254" s="17" t="s">
        <v>1225</v>
      </c>
      <c r="H254" s="9"/>
      <c r="I254" s="9"/>
      <c r="J254" s="6" t="s">
        <v>71</v>
      </c>
      <c r="K254" s="9" t="s">
        <v>1215</v>
      </c>
      <c r="L254" s="9" t="s">
        <v>1216</v>
      </c>
      <c r="M254" s="6" t="s">
        <v>39</v>
      </c>
      <c r="N254" s="14" t="s">
        <v>1226</v>
      </c>
      <c r="O254" s="14" t="s">
        <v>1227</v>
      </c>
      <c r="P254" s="10"/>
      <c r="Q254" s="15"/>
      <c r="R254" s="22"/>
      <c r="S254" s="22"/>
      <c r="T254" s="22"/>
      <c r="U254" s="22"/>
      <c r="V254" s="22"/>
      <c r="W254" s="22"/>
      <c r="X254" s="15"/>
      <c r="Y254" s="6" t="s">
        <v>41</v>
      </c>
      <c r="Z254" s="10" t="s">
        <v>1228</v>
      </c>
      <c r="AA254" s="12" t="str">
        <f t="shared" si="1"/>
        <v>M1-NyO-18c-A-2</v>
      </c>
      <c r="AB254" s="15"/>
      <c r="AC254" s="16" t="s">
        <v>219</v>
      </c>
      <c r="AD254" s="16" t="s">
        <v>44</v>
      </c>
      <c r="AE254" s="16" t="s">
        <v>45</v>
      </c>
    </row>
    <row r="255" ht="75.0" customHeight="1">
      <c r="A255" s="6" t="s">
        <v>1204</v>
      </c>
      <c r="B255" s="6" t="s">
        <v>1205</v>
      </c>
      <c r="C255" s="41" t="s">
        <v>820</v>
      </c>
      <c r="D255" s="8" t="s">
        <v>33</v>
      </c>
      <c r="E255" s="6"/>
      <c r="F255" s="17" t="s">
        <v>1229</v>
      </c>
      <c r="G255" s="17" t="s">
        <v>1230</v>
      </c>
      <c r="H255" s="9"/>
      <c r="I255" s="9"/>
      <c r="J255" s="6" t="s">
        <v>71</v>
      </c>
      <c r="K255" s="9" t="s">
        <v>1215</v>
      </c>
      <c r="L255" s="9" t="s">
        <v>1216</v>
      </c>
      <c r="M255" s="6" t="s">
        <v>39</v>
      </c>
      <c r="N255" s="14" t="s">
        <v>1231</v>
      </c>
      <c r="O255" s="14" t="s">
        <v>1232</v>
      </c>
      <c r="P255" s="10"/>
      <c r="Q255" s="15"/>
      <c r="R255" s="22"/>
      <c r="S255" s="22"/>
      <c r="T255" s="22"/>
      <c r="U255" s="22"/>
      <c r="V255" s="22"/>
      <c r="W255" s="22"/>
      <c r="X255" s="15"/>
      <c r="Y255" s="6" t="s">
        <v>41</v>
      </c>
      <c r="Z255" s="10" t="s">
        <v>1233</v>
      </c>
      <c r="AA255" s="12" t="str">
        <f t="shared" si="1"/>
        <v>M1-NyO-18c-A-3</v>
      </c>
      <c r="AB255" s="15"/>
      <c r="AC255" s="16" t="s">
        <v>219</v>
      </c>
      <c r="AD255" s="16" t="s">
        <v>44</v>
      </c>
      <c r="AE255" s="16" t="s">
        <v>45</v>
      </c>
    </row>
    <row r="256" ht="75.0" customHeight="1">
      <c r="A256" s="6" t="s">
        <v>1234</v>
      </c>
      <c r="B256" s="42" t="s">
        <v>1235</v>
      </c>
      <c r="C256" s="43" t="s">
        <v>32</v>
      </c>
      <c r="D256" s="8" t="s">
        <v>33</v>
      </c>
      <c r="E256" s="6"/>
      <c r="F256" s="17" t="s">
        <v>1236</v>
      </c>
      <c r="G256" s="48"/>
      <c r="H256" s="9"/>
      <c r="I256" s="6" t="s">
        <v>103</v>
      </c>
      <c r="J256" s="16" t="s">
        <v>1138</v>
      </c>
      <c r="K256" s="9" t="s">
        <v>991</v>
      </c>
      <c r="L256" s="17" t="s">
        <v>1237</v>
      </c>
      <c r="M256" s="6" t="s">
        <v>39</v>
      </c>
      <c r="N256" s="17" t="s">
        <v>1238</v>
      </c>
      <c r="O256" s="17" t="s">
        <v>1239</v>
      </c>
      <c r="P256" s="10"/>
      <c r="Q256" s="15"/>
      <c r="R256" s="22"/>
      <c r="S256" s="22"/>
      <c r="T256" s="22"/>
      <c r="U256" s="22"/>
      <c r="V256" s="22"/>
      <c r="W256" s="22"/>
      <c r="X256" s="15"/>
      <c r="Y256" s="6" t="s">
        <v>41</v>
      </c>
      <c r="Z256" s="10" t="s">
        <v>1240</v>
      </c>
      <c r="AA256" s="12" t="str">
        <f t="shared" si="1"/>
        <v>M1-NyO-47a-I-1</v>
      </c>
      <c r="AB256" s="16" t="s">
        <v>43</v>
      </c>
      <c r="AC256" s="16"/>
      <c r="AD256" s="16"/>
      <c r="AE256" s="16" t="s">
        <v>45</v>
      </c>
    </row>
    <row r="257" ht="75.0" customHeight="1">
      <c r="A257" s="6" t="s">
        <v>1234</v>
      </c>
      <c r="B257" s="42" t="s">
        <v>1235</v>
      </c>
      <c r="C257" s="44" t="s">
        <v>49</v>
      </c>
      <c r="D257" s="8" t="s">
        <v>33</v>
      </c>
      <c r="E257" s="6"/>
      <c r="F257" s="17" t="s">
        <v>1241</v>
      </c>
      <c r="G257" s="49" t="s">
        <v>1207</v>
      </c>
      <c r="H257" s="9"/>
      <c r="I257" s="6" t="s">
        <v>103</v>
      </c>
      <c r="J257" s="6" t="s">
        <v>71</v>
      </c>
      <c r="K257" s="9" t="s">
        <v>998</v>
      </c>
      <c r="L257" s="9" t="s">
        <v>1242</v>
      </c>
      <c r="M257" s="6" t="s">
        <v>39</v>
      </c>
      <c r="N257" s="17" t="s">
        <v>1238</v>
      </c>
      <c r="O257" s="17" t="s">
        <v>1239</v>
      </c>
      <c r="P257" s="10"/>
      <c r="Q257" s="15"/>
      <c r="R257" s="22"/>
      <c r="S257" s="22"/>
      <c r="T257" s="22"/>
      <c r="U257" s="22"/>
      <c r="V257" s="22"/>
      <c r="W257" s="22"/>
      <c r="X257" s="15"/>
      <c r="Y257" s="6" t="s">
        <v>41</v>
      </c>
      <c r="Z257" s="10" t="s">
        <v>1243</v>
      </c>
      <c r="AA257" s="12" t="str">
        <f t="shared" si="1"/>
        <v>M1-NyO-47a-E-1</v>
      </c>
      <c r="AB257" s="16" t="s">
        <v>43</v>
      </c>
      <c r="AC257" s="16"/>
      <c r="AD257" s="16"/>
      <c r="AE257" s="16" t="s">
        <v>45</v>
      </c>
    </row>
    <row r="258" ht="75.0" customHeight="1">
      <c r="A258" s="6" t="s">
        <v>1234</v>
      </c>
      <c r="B258" s="42" t="s">
        <v>1235</v>
      </c>
      <c r="C258" s="41" t="s">
        <v>820</v>
      </c>
      <c r="D258" s="8" t="s">
        <v>33</v>
      </c>
      <c r="E258" s="6"/>
      <c r="F258" s="17" t="s">
        <v>1244</v>
      </c>
      <c r="G258" s="49" t="s">
        <v>1245</v>
      </c>
      <c r="H258" s="9"/>
      <c r="I258" s="6" t="s">
        <v>103</v>
      </c>
      <c r="J258" s="6" t="s">
        <v>71</v>
      </c>
      <c r="K258" s="9" t="s">
        <v>998</v>
      </c>
      <c r="L258" s="9" t="s">
        <v>1242</v>
      </c>
      <c r="M258" s="6" t="s">
        <v>39</v>
      </c>
      <c r="N258" s="17" t="s">
        <v>1238</v>
      </c>
      <c r="O258" s="17" t="s">
        <v>1239</v>
      </c>
      <c r="P258" s="10"/>
      <c r="Q258" s="15"/>
      <c r="R258" s="22"/>
      <c r="S258" s="22"/>
      <c r="T258" s="22"/>
      <c r="U258" s="22"/>
      <c r="V258" s="22"/>
      <c r="W258" s="22"/>
      <c r="X258" s="15"/>
      <c r="Y258" s="6" t="s">
        <v>41</v>
      </c>
      <c r="Z258" s="50" t="s">
        <v>1246</v>
      </c>
      <c r="AA258" s="12" t="str">
        <f t="shared" si="1"/>
        <v>M1-NyO-47a-A-1</v>
      </c>
      <c r="AB258" s="16" t="s">
        <v>43</v>
      </c>
      <c r="AC258" s="16"/>
      <c r="AD258" s="16"/>
      <c r="AE258" s="16" t="s">
        <v>45</v>
      </c>
    </row>
    <row r="259" ht="75.0" customHeight="1">
      <c r="A259" s="6" t="s">
        <v>1234</v>
      </c>
      <c r="B259" s="42" t="s">
        <v>1235</v>
      </c>
      <c r="C259" s="41" t="s">
        <v>820</v>
      </c>
      <c r="D259" s="8" t="s">
        <v>33</v>
      </c>
      <c r="E259" s="6"/>
      <c r="F259" s="17" t="s">
        <v>1247</v>
      </c>
      <c r="G259" s="49" t="s">
        <v>1248</v>
      </c>
      <c r="H259" s="9"/>
      <c r="I259" s="6" t="s">
        <v>103</v>
      </c>
      <c r="J259" s="6" t="s">
        <v>71</v>
      </c>
      <c r="K259" s="9" t="s">
        <v>1002</v>
      </c>
      <c r="L259" s="9" t="s">
        <v>1242</v>
      </c>
      <c r="M259" s="6" t="s">
        <v>39</v>
      </c>
      <c r="N259" s="17" t="s">
        <v>1238</v>
      </c>
      <c r="O259" s="17" t="s">
        <v>1239</v>
      </c>
      <c r="P259" s="10"/>
      <c r="Q259" s="15"/>
      <c r="R259" s="22"/>
      <c r="S259" s="22"/>
      <c r="T259" s="22"/>
      <c r="U259" s="22"/>
      <c r="V259" s="22"/>
      <c r="W259" s="22"/>
      <c r="X259" s="15"/>
      <c r="Y259" s="6" t="s">
        <v>41</v>
      </c>
      <c r="Z259" s="10" t="s">
        <v>1249</v>
      </c>
      <c r="AA259" s="12" t="str">
        <f t="shared" si="1"/>
        <v>M1-NyO-47a-A-2</v>
      </c>
      <c r="AB259" s="16" t="s">
        <v>43</v>
      </c>
      <c r="AC259" s="16"/>
      <c r="AD259" s="16"/>
      <c r="AE259" s="16" t="s">
        <v>45</v>
      </c>
    </row>
    <row r="260" ht="75.0" customHeight="1">
      <c r="A260" s="6" t="s">
        <v>1234</v>
      </c>
      <c r="B260" s="42" t="s">
        <v>1235</v>
      </c>
      <c r="C260" s="41" t="s">
        <v>820</v>
      </c>
      <c r="D260" s="8" t="s">
        <v>33</v>
      </c>
      <c r="E260" s="6"/>
      <c r="F260" s="17" t="s">
        <v>1250</v>
      </c>
      <c r="G260" s="49" t="s">
        <v>1251</v>
      </c>
      <c r="H260" s="9"/>
      <c r="I260" s="6" t="s">
        <v>103</v>
      </c>
      <c r="J260" s="6" t="s">
        <v>71</v>
      </c>
      <c r="K260" s="9" t="s">
        <v>1002</v>
      </c>
      <c r="L260" s="9" t="s">
        <v>1242</v>
      </c>
      <c r="M260" s="6" t="s">
        <v>39</v>
      </c>
      <c r="N260" s="17" t="s">
        <v>1238</v>
      </c>
      <c r="O260" s="17" t="s">
        <v>1239</v>
      </c>
      <c r="P260" s="10"/>
      <c r="Q260" s="15"/>
      <c r="R260" s="22"/>
      <c r="S260" s="22"/>
      <c r="T260" s="22"/>
      <c r="U260" s="22"/>
      <c r="V260" s="22"/>
      <c r="W260" s="22"/>
      <c r="X260" s="15"/>
      <c r="Y260" s="6" t="s">
        <v>41</v>
      </c>
      <c r="Z260" s="10" t="s">
        <v>1252</v>
      </c>
      <c r="AA260" s="12" t="str">
        <f t="shared" si="1"/>
        <v>M1-NyO-47a-A-3</v>
      </c>
      <c r="AB260" s="16" t="s">
        <v>43</v>
      </c>
      <c r="AC260" s="16"/>
      <c r="AD260" s="16"/>
      <c r="AE260" s="16" t="s">
        <v>45</v>
      </c>
    </row>
    <row r="261" ht="75.0" customHeight="1">
      <c r="A261" s="6" t="s">
        <v>1253</v>
      </c>
      <c r="B261" s="6" t="s">
        <v>1254</v>
      </c>
      <c r="C261" s="7" t="s">
        <v>32</v>
      </c>
      <c r="D261" s="8" t="s">
        <v>33</v>
      </c>
      <c r="E261" s="6"/>
      <c r="F261" s="17" t="s">
        <v>1255</v>
      </c>
      <c r="G261" s="9" t="s">
        <v>1184</v>
      </c>
      <c r="H261" s="9"/>
      <c r="I261" s="9"/>
      <c r="J261" s="16" t="s">
        <v>1256</v>
      </c>
      <c r="K261" s="9" t="s">
        <v>1257</v>
      </c>
      <c r="L261" s="9" t="s">
        <v>1258</v>
      </c>
      <c r="M261" s="6" t="s">
        <v>39</v>
      </c>
      <c r="N261" s="10" t="s">
        <v>1186</v>
      </c>
      <c r="O261" s="10" t="s">
        <v>1187</v>
      </c>
      <c r="P261" s="10" t="s">
        <v>1188</v>
      </c>
      <c r="Q261" s="15"/>
      <c r="R261" s="22"/>
      <c r="S261" s="22"/>
      <c r="T261" s="22"/>
      <c r="U261" s="22"/>
      <c r="V261" s="22"/>
      <c r="W261" s="22"/>
      <c r="X261" s="15"/>
      <c r="Y261" s="6" t="s">
        <v>41</v>
      </c>
      <c r="Z261" s="10" t="s">
        <v>1259</v>
      </c>
      <c r="AA261" s="12" t="str">
        <f t="shared" si="1"/>
        <v>M1-NyO-19a-I-1</v>
      </c>
      <c r="AB261" s="15" t="s">
        <v>43</v>
      </c>
      <c r="AC261" s="16" t="s">
        <v>219</v>
      </c>
      <c r="AD261" s="16" t="s">
        <v>44</v>
      </c>
      <c r="AE261" s="16" t="s">
        <v>45</v>
      </c>
    </row>
    <row r="262" ht="75.0" customHeight="1">
      <c r="A262" s="6" t="s">
        <v>1253</v>
      </c>
      <c r="B262" s="6" t="s">
        <v>1254</v>
      </c>
      <c r="C262" s="18" t="s">
        <v>49</v>
      </c>
      <c r="D262" s="8" t="s">
        <v>33</v>
      </c>
      <c r="E262" s="6"/>
      <c r="F262" s="17" t="s">
        <v>1190</v>
      </c>
      <c r="G262" s="17" t="s">
        <v>1184</v>
      </c>
      <c r="H262" s="23"/>
      <c r="I262" s="9"/>
      <c r="J262" s="6" t="s">
        <v>71</v>
      </c>
      <c r="K262" s="9" t="s">
        <v>1161</v>
      </c>
      <c r="L262" s="17" t="s">
        <v>1191</v>
      </c>
      <c r="M262" s="6" t="s">
        <v>39</v>
      </c>
      <c r="N262" s="10" t="s">
        <v>1186</v>
      </c>
      <c r="O262" s="10" t="s">
        <v>1187</v>
      </c>
      <c r="P262" s="10" t="s">
        <v>1188</v>
      </c>
      <c r="Q262" s="15"/>
      <c r="R262" s="22"/>
      <c r="S262" s="22"/>
      <c r="T262" s="22"/>
      <c r="U262" s="22"/>
      <c r="V262" s="22"/>
      <c r="W262" s="22"/>
      <c r="X262" s="23"/>
      <c r="Y262" s="6" t="s">
        <v>41</v>
      </c>
      <c r="Z262" s="10" t="s">
        <v>1260</v>
      </c>
      <c r="AA262" s="12" t="str">
        <f t="shared" si="1"/>
        <v>M1-NyO-19a-E-1</v>
      </c>
      <c r="AB262" s="15" t="s">
        <v>43</v>
      </c>
      <c r="AC262" s="16" t="s">
        <v>219</v>
      </c>
      <c r="AD262" s="16" t="s">
        <v>44</v>
      </c>
      <c r="AE262" s="16" t="s">
        <v>45</v>
      </c>
    </row>
    <row r="263" ht="75.0" customHeight="1">
      <c r="A263" s="6" t="s">
        <v>1253</v>
      </c>
      <c r="B263" s="6" t="s">
        <v>1254</v>
      </c>
      <c r="C263" s="41" t="s">
        <v>820</v>
      </c>
      <c r="D263" s="8" t="s">
        <v>33</v>
      </c>
      <c r="E263" s="6"/>
      <c r="F263" s="9" t="s">
        <v>1261</v>
      </c>
      <c r="G263" s="17" t="s">
        <v>1262</v>
      </c>
      <c r="H263" s="9"/>
      <c r="I263" s="9"/>
      <c r="J263" s="6" t="s">
        <v>71</v>
      </c>
      <c r="K263" s="9" t="s">
        <v>1263</v>
      </c>
      <c r="L263" s="17" t="s">
        <v>1191</v>
      </c>
      <c r="M263" s="6" t="s">
        <v>39</v>
      </c>
      <c r="N263" s="10" t="s">
        <v>1186</v>
      </c>
      <c r="O263" s="10" t="s">
        <v>1264</v>
      </c>
      <c r="P263" s="22"/>
      <c r="Q263" s="15"/>
      <c r="R263" s="22"/>
      <c r="S263" s="22"/>
      <c r="T263" s="22"/>
      <c r="U263" s="22"/>
      <c r="V263" s="22"/>
      <c r="W263" s="22"/>
      <c r="X263" s="23"/>
      <c r="Y263" s="6" t="s">
        <v>41</v>
      </c>
      <c r="Z263" s="10" t="s">
        <v>1265</v>
      </c>
      <c r="AA263" s="12" t="str">
        <f t="shared" si="1"/>
        <v>M1-NyO-19a-A-1</v>
      </c>
      <c r="AB263" s="15" t="s">
        <v>43</v>
      </c>
      <c r="AC263" s="16" t="s">
        <v>219</v>
      </c>
      <c r="AD263" s="16" t="s">
        <v>44</v>
      </c>
      <c r="AE263" s="16" t="s">
        <v>45</v>
      </c>
    </row>
    <row r="264" ht="75.0" customHeight="1">
      <c r="A264" s="6" t="s">
        <v>1253</v>
      </c>
      <c r="B264" s="6" t="s">
        <v>1254</v>
      </c>
      <c r="C264" s="41" t="s">
        <v>820</v>
      </c>
      <c r="D264" s="8" t="s">
        <v>33</v>
      </c>
      <c r="E264" s="6"/>
      <c r="F264" s="17" t="s">
        <v>1266</v>
      </c>
      <c r="G264" s="9" t="s">
        <v>1267</v>
      </c>
      <c r="H264" s="23"/>
      <c r="I264" s="9"/>
      <c r="J264" s="6" t="s">
        <v>71</v>
      </c>
      <c r="K264" s="9" t="s">
        <v>1263</v>
      </c>
      <c r="L264" s="9" t="s">
        <v>1191</v>
      </c>
      <c r="M264" s="6" t="s">
        <v>39</v>
      </c>
      <c r="N264" s="10" t="s">
        <v>1186</v>
      </c>
      <c r="O264" s="10" t="s">
        <v>1268</v>
      </c>
      <c r="P264" s="22"/>
      <c r="Q264" s="15"/>
      <c r="R264" s="22"/>
      <c r="S264" s="22"/>
      <c r="T264" s="22"/>
      <c r="U264" s="22"/>
      <c r="V264" s="22"/>
      <c r="W264" s="22"/>
      <c r="X264" s="15"/>
      <c r="Y264" s="6" t="s">
        <v>41</v>
      </c>
      <c r="Z264" s="10" t="s">
        <v>1269</v>
      </c>
      <c r="AA264" s="12" t="str">
        <f t="shared" si="1"/>
        <v>M1-NyO-19a-A-2</v>
      </c>
      <c r="AB264" s="15" t="s">
        <v>43</v>
      </c>
      <c r="AC264" s="16" t="s">
        <v>219</v>
      </c>
      <c r="AD264" s="16" t="s">
        <v>44</v>
      </c>
      <c r="AE264" s="16" t="s">
        <v>45</v>
      </c>
    </row>
    <row r="265" ht="75.0" customHeight="1">
      <c r="A265" s="6" t="s">
        <v>1253</v>
      </c>
      <c r="B265" s="6" t="s">
        <v>1254</v>
      </c>
      <c r="C265" s="41" t="s">
        <v>820</v>
      </c>
      <c r="D265" s="8" t="s">
        <v>33</v>
      </c>
      <c r="E265" s="6"/>
      <c r="F265" s="9" t="s">
        <v>1270</v>
      </c>
      <c r="G265" s="9" t="s">
        <v>1271</v>
      </c>
      <c r="H265" s="9"/>
      <c r="I265" s="9"/>
      <c r="J265" s="6" t="s">
        <v>71</v>
      </c>
      <c r="K265" s="9" t="s">
        <v>1263</v>
      </c>
      <c r="L265" s="9" t="s">
        <v>1191</v>
      </c>
      <c r="M265" s="6" t="s">
        <v>39</v>
      </c>
      <c r="N265" s="10" t="s">
        <v>1186</v>
      </c>
      <c r="O265" s="10" t="s">
        <v>1272</v>
      </c>
      <c r="P265" s="22"/>
      <c r="Q265" s="15"/>
      <c r="R265" s="10"/>
      <c r="S265" s="10"/>
      <c r="T265" s="10"/>
      <c r="U265" s="10"/>
      <c r="V265" s="10"/>
      <c r="W265" s="10"/>
      <c r="X265" s="17"/>
      <c r="Y265" s="6" t="s">
        <v>41</v>
      </c>
      <c r="Z265" s="10" t="s">
        <v>1273</v>
      </c>
      <c r="AA265" s="12" t="str">
        <f t="shared" si="1"/>
        <v>M1-NyO-19a-A-3</v>
      </c>
      <c r="AB265" s="15" t="s">
        <v>43</v>
      </c>
      <c r="AC265" s="16" t="s">
        <v>219</v>
      </c>
      <c r="AD265" s="16" t="s">
        <v>44</v>
      </c>
      <c r="AE265" s="16" t="s">
        <v>45</v>
      </c>
    </row>
    <row r="266" ht="75.0" customHeight="1">
      <c r="A266" s="6" t="s">
        <v>1274</v>
      </c>
      <c r="B266" s="6" t="s">
        <v>1275</v>
      </c>
      <c r="C266" s="7" t="s">
        <v>32</v>
      </c>
      <c r="D266" s="8" t="s">
        <v>33</v>
      </c>
      <c r="E266" s="6"/>
      <c r="F266" s="17" t="s">
        <v>1276</v>
      </c>
      <c r="G266" s="9"/>
      <c r="H266" s="9"/>
      <c r="I266" s="9"/>
      <c r="J266" s="6" t="s">
        <v>47</v>
      </c>
      <c r="K266" s="9" t="s">
        <v>1277</v>
      </c>
      <c r="L266" s="37" t="s">
        <v>1278</v>
      </c>
      <c r="M266" s="6" t="s">
        <v>39</v>
      </c>
      <c r="N266" s="10" t="s">
        <v>1279</v>
      </c>
      <c r="O266" s="10" t="s">
        <v>1279</v>
      </c>
      <c r="P266" s="22"/>
      <c r="Q266" s="15"/>
      <c r="R266" s="22"/>
      <c r="S266" s="22"/>
      <c r="T266" s="22"/>
      <c r="U266" s="10"/>
      <c r="V266" s="10"/>
      <c r="W266" s="22"/>
      <c r="X266" s="15"/>
      <c r="Y266" s="6" t="s">
        <v>41</v>
      </c>
      <c r="Z266" s="10" t="s">
        <v>1280</v>
      </c>
      <c r="AA266" s="12" t="str">
        <f t="shared" si="1"/>
        <v>M1-NyO-19b-I-1</v>
      </c>
      <c r="AB266" s="15" t="s">
        <v>43</v>
      </c>
      <c r="AC266" s="15"/>
      <c r="AD266" s="16" t="s">
        <v>44</v>
      </c>
      <c r="AE266" s="16" t="s">
        <v>45</v>
      </c>
    </row>
    <row r="267" ht="75.0" customHeight="1">
      <c r="A267" s="6" t="s">
        <v>1274</v>
      </c>
      <c r="B267" s="6" t="s">
        <v>1275</v>
      </c>
      <c r="C267" s="18" t="s">
        <v>49</v>
      </c>
      <c r="D267" s="8" t="s">
        <v>33</v>
      </c>
      <c r="E267" s="6"/>
      <c r="F267" s="9" t="s">
        <v>1281</v>
      </c>
      <c r="G267" s="9" t="s">
        <v>1282</v>
      </c>
      <c r="H267" s="9"/>
      <c r="I267" s="9"/>
      <c r="J267" s="6" t="s">
        <v>71</v>
      </c>
      <c r="K267" s="9" t="s">
        <v>1277</v>
      </c>
      <c r="L267" s="9" t="s">
        <v>1283</v>
      </c>
      <c r="M267" s="6" t="s">
        <v>39</v>
      </c>
      <c r="N267" s="10" t="s">
        <v>1279</v>
      </c>
      <c r="O267" s="10" t="s">
        <v>1279</v>
      </c>
      <c r="P267" s="22"/>
      <c r="Q267" s="15"/>
      <c r="R267" s="22"/>
      <c r="S267" s="22"/>
      <c r="T267" s="22"/>
      <c r="U267" s="10"/>
      <c r="V267" s="10"/>
      <c r="W267" s="22"/>
      <c r="X267" s="15"/>
      <c r="Y267" s="6" t="s">
        <v>41</v>
      </c>
      <c r="Z267" s="10" t="s">
        <v>1284</v>
      </c>
      <c r="AA267" s="12" t="str">
        <f t="shared" si="1"/>
        <v>M1-NyO-19b-E-1</v>
      </c>
      <c r="AB267" s="15" t="s">
        <v>43</v>
      </c>
      <c r="AC267" s="15"/>
      <c r="AD267" s="16" t="s">
        <v>44</v>
      </c>
      <c r="AE267" s="16" t="s">
        <v>45</v>
      </c>
    </row>
    <row r="268" ht="75.0" customHeight="1">
      <c r="A268" s="6" t="s">
        <v>1274</v>
      </c>
      <c r="B268" s="6" t="s">
        <v>1275</v>
      </c>
      <c r="C268" s="41" t="s">
        <v>820</v>
      </c>
      <c r="D268" s="8" t="s">
        <v>33</v>
      </c>
      <c r="E268" s="6"/>
      <c r="F268" s="9" t="s">
        <v>1285</v>
      </c>
      <c r="G268" s="9" t="s">
        <v>1286</v>
      </c>
      <c r="H268" s="9"/>
      <c r="I268" s="9"/>
      <c r="J268" s="6" t="s">
        <v>71</v>
      </c>
      <c r="K268" s="9" t="s">
        <v>1277</v>
      </c>
      <c r="L268" s="9" t="s">
        <v>1283</v>
      </c>
      <c r="M268" s="6" t="s">
        <v>39</v>
      </c>
      <c r="N268" s="10" t="s">
        <v>1279</v>
      </c>
      <c r="O268" s="10" t="s">
        <v>1287</v>
      </c>
      <c r="P268" s="22"/>
      <c r="Q268" s="15"/>
      <c r="R268" s="22"/>
      <c r="S268" s="22"/>
      <c r="T268" s="22"/>
      <c r="U268" s="10"/>
      <c r="V268" s="10"/>
      <c r="W268" s="22"/>
      <c r="X268" s="15"/>
      <c r="Y268" s="6" t="s">
        <v>41</v>
      </c>
      <c r="Z268" s="14" t="s">
        <v>1288</v>
      </c>
      <c r="AA268" s="12" t="str">
        <f t="shared" si="1"/>
        <v>M1-NyO-19b-A-1</v>
      </c>
      <c r="AB268" s="15" t="s">
        <v>43</v>
      </c>
      <c r="AC268" s="15"/>
      <c r="AD268" s="16" t="s">
        <v>44</v>
      </c>
      <c r="AE268" s="16" t="s">
        <v>45</v>
      </c>
    </row>
    <row r="269" ht="75.0" customHeight="1">
      <c r="A269" s="6" t="s">
        <v>1274</v>
      </c>
      <c r="B269" s="6" t="s">
        <v>1275</v>
      </c>
      <c r="C269" s="41" t="s">
        <v>820</v>
      </c>
      <c r="D269" s="8" t="s">
        <v>33</v>
      </c>
      <c r="E269" s="6"/>
      <c r="F269" s="9" t="s">
        <v>1289</v>
      </c>
      <c r="G269" s="9" t="s">
        <v>1290</v>
      </c>
      <c r="H269" s="9"/>
      <c r="I269" s="9"/>
      <c r="J269" s="6" t="s">
        <v>71</v>
      </c>
      <c r="K269" s="9" t="s">
        <v>1277</v>
      </c>
      <c r="L269" s="9" t="s">
        <v>1283</v>
      </c>
      <c r="M269" s="6" t="s">
        <v>39</v>
      </c>
      <c r="N269" s="10" t="s">
        <v>1279</v>
      </c>
      <c r="O269" s="10" t="s">
        <v>1291</v>
      </c>
      <c r="P269" s="22"/>
      <c r="Q269" s="15"/>
      <c r="R269" s="22"/>
      <c r="S269" s="22"/>
      <c r="T269" s="22"/>
      <c r="U269" s="10"/>
      <c r="V269" s="10"/>
      <c r="W269" s="22"/>
      <c r="X269" s="15"/>
      <c r="Y269" s="6" t="s">
        <v>41</v>
      </c>
      <c r="Z269" s="14" t="s">
        <v>1292</v>
      </c>
      <c r="AA269" s="12" t="str">
        <f t="shared" si="1"/>
        <v>M1-NyO-19b-A-2</v>
      </c>
      <c r="AB269" s="15" t="s">
        <v>43</v>
      </c>
      <c r="AC269" s="15"/>
      <c r="AD269" s="16" t="s">
        <v>44</v>
      </c>
      <c r="AE269" s="16" t="s">
        <v>45</v>
      </c>
    </row>
    <row r="270" ht="75.0" customHeight="1">
      <c r="A270" s="6" t="s">
        <v>1274</v>
      </c>
      <c r="B270" s="6" t="s">
        <v>1275</v>
      </c>
      <c r="C270" s="41" t="s">
        <v>820</v>
      </c>
      <c r="D270" s="8" t="s">
        <v>33</v>
      </c>
      <c r="E270" s="6"/>
      <c r="F270" s="9" t="s">
        <v>1293</v>
      </c>
      <c r="G270" s="9" t="s">
        <v>1294</v>
      </c>
      <c r="H270" s="9"/>
      <c r="I270" s="9"/>
      <c r="J270" s="6" t="s">
        <v>71</v>
      </c>
      <c r="K270" s="9" t="s">
        <v>1277</v>
      </c>
      <c r="L270" s="9" t="s">
        <v>1283</v>
      </c>
      <c r="M270" s="6" t="s">
        <v>39</v>
      </c>
      <c r="N270" s="10" t="s">
        <v>1279</v>
      </c>
      <c r="O270" s="10" t="s">
        <v>1295</v>
      </c>
      <c r="P270" s="22"/>
      <c r="Q270" s="15"/>
      <c r="R270" s="22"/>
      <c r="S270" s="22"/>
      <c r="T270" s="22"/>
      <c r="U270" s="10"/>
      <c r="V270" s="10"/>
      <c r="W270" s="22"/>
      <c r="X270" s="15"/>
      <c r="Y270" s="6" t="s">
        <v>41</v>
      </c>
      <c r="Z270" s="14" t="s">
        <v>1296</v>
      </c>
      <c r="AA270" s="12" t="str">
        <f t="shared" si="1"/>
        <v>M1-NyO-19b-A-3</v>
      </c>
      <c r="AB270" s="15" t="s">
        <v>43</v>
      </c>
      <c r="AC270" s="15"/>
      <c r="AD270" s="16" t="s">
        <v>44</v>
      </c>
      <c r="AE270" s="16" t="s">
        <v>45</v>
      </c>
    </row>
    <row r="271" ht="75.0" customHeight="1">
      <c r="A271" s="6" t="s">
        <v>1297</v>
      </c>
      <c r="B271" s="6" t="s">
        <v>1298</v>
      </c>
      <c r="C271" s="16" t="s">
        <v>32</v>
      </c>
      <c r="D271" s="8" t="s">
        <v>33</v>
      </c>
      <c r="E271" s="6"/>
      <c r="F271" s="17" t="s">
        <v>1299</v>
      </c>
      <c r="G271" s="9"/>
      <c r="H271" s="9"/>
      <c r="I271" s="9"/>
      <c r="J271" s="16" t="s">
        <v>500</v>
      </c>
      <c r="K271" s="17" t="s">
        <v>1300</v>
      </c>
      <c r="L271" s="17" t="s">
        <v>1301</v>
      </c>
      <c r="M271" s="9" t="s">
        <v>39</v>
      </c>
      <c r="N271" s="10" t="s">
        <v>1302</v>
      </c>
      <c r="O271" s="10" t="s">
        <v>1303</v>
      </c>
      <c r="P271" s="22"/>
      <c r="Q271" s="15"/>
      <c r="R271" s="22"/>
      <c r="S271" s="22"/>
      <c r="T271" s="22"/>
      <c r="U271" s="10"/>
      <c r="V271" s="10"/>
      <c r="W271" s="22"/>
      <c r="X271" s="15"/>
      <c r="Y271" s="6" t="s">
        <v>41</v>
      </c>
      <c r="Z271" s="10" t="s">
        <v>1304</v>
      </c>
      <c r="AA271" s="12" t="str">
        <f t="shared" si="1"/>
        <v>M1-NyO-50a-I-1</v>
      </c>
      <c r="AB271" s="15"/>
      <c r="AC271" s="15"/>
      <c r="AD271" s="16" t="s">
        <v>44</v>
      </c>
      <c r="AE271" s="16" t="s">
        <v>45</v>
      </c>
    </row>
    <row r="272" ht="75.0" customHeight="1">
      <c r="A272" s="6" t="s">
        <v>1297</v>
      </c>
      <c r="B272" s="6" t="s">
        <v>1298</v>
      </c>
      <c r="C272" s="16" t="s">
        <v>49</v>
      </c>
      <c r="D272" s="8" t="s">
        <v>33</v>
      </c>
      <c r="E272" s="6"/>
      <c r="F272" s="17" t="s">
        <v>1305</v>
      </c>
      <c r="G272" s="17" t="s">
        <v>1282</v>
      </c>
      <c r="H272" s="9"/>
      <c r="I272" s="9"/>
      <c r="J272" s="6" t="s">
        <v>71</v>
      </c>
      <c r="K272" s="9" t="s">
        <v>1306</v>
      </c>
      <c r="L272" s="17" t="s">
        <v>1307</v>
      </c>
      <c r="M272" s="9" t="s">
        <v>39</v>
      </c>
      <c r="N272" s="10" t="s">
        <v>1302</v>
      </c>
      <c r="O272" s="14" t="s">
        <v>1308</v>
      </c>
      <c r="P272" s="22"/>
      <c r="Q272" s="15"/>
      <c r="R272" s="22"/>
      <c r="S272" s="22"/>
      <c r="T272" s="22"/>
      <c r="U272" s="10"/>
      <c r="V272" s="10"/>
      <c r="W272" s="22"/>
      <c r="X272" s="15"/>
      <c r="Y272" s="6" t="s">
        <v>41</v>
      </c>
      <c r="Z272" s="10" t="s">
        <v>1309</v>
      </c>
      <c r="AA272" s="12" t="str">
        <f t="shared" si="1"/>
        <v>M1-NyO-50a-E-1</v>
      </c>
      <c r="AB272" s="15"/>
      <c r="AC272" s="15"/>
      <c r="AD272" s="16" t="s">
        <v>44</v>
      </c>
      <c r="AE272" s="16" t="s">
        <v>45</v>
      </c>
    </row>
    <row r="273" ht="75.0" customHeight="1">
      <c r="A273" s="6" t="s">
        <v>1310</v>
      </c>
      <c r="B273" s="6" t="s">
        <v>1311</v>
      </c>
      <c r="C273" s="7" t="s">
        <v>32</v>
      </c>
      <c r="D273" s="8" t="s">
        <v>33</v>
      </c>
      <c r="E273" s="6"/>
      <c r="F273" s="17" t="s">
        <v>1312</v>
      </c>
      <c r="G273" s="17" t="s">
        <v>1207</v>
      </c>
      <c r="H273" s="9"/>
      <c r="I273" s="9"/>
      <c r="J273" s="6" t="s">
        <v>36</v>
      </c>
      <c r="K273" s="9" t="s">
        <v>1313</v>
      </c>
      <c r="L273" s="17" t="s">
        <v>1314</v>
      </c>
      <c r="M273" s="9" t="s">
        <v>39</v>
      </c>
      <c r="N273" s="10" t="s">
        <v>1315</v>
      </c>
      <c r="O273" s="22" t="s">
        <v>1316</v>
      </c>
      <c r="P273" s="22"/>
      <c r="Q273" s="15"/>
      <c r="R273" s="22"/>
      <c r="S273" s="22"/>
      <c r="T273" s="22"/>
      <c r="U273" s="10"/>
      <c r="V273" s="10"/>
      <c r="W273" s="22"/>
      <c r="X273" s="15"/>
      <c r="Y273" s="6" t="s">
        <v>41</v>
      </c>
      <c r="Z273" s="10" t="s">
        <v>1317</v>
      </c>
      <c r="AA273" s="12" t="str">
        <f t="shared" si="1"/>
        <v>M1-NyO-41a-I-1</v>
      </c>
      <c r="AB273" s="15"/>
      <c r="AC273" s="15"/>
      <c r="AD273" s="16" t="s">
        <v>44</v>
      </c>
      <c r="AE273" s="16" t="s">
        <v>45</v>
      </c>
    </row>
    <row r="274" ht="75.0" customHeight="1">
      <c r="A274" s="6" t="s">
        <v>1310</v>
      </c>
      <c r="B274" s="6" t="s">
        <v>1311</v>
      </c>
      <c r="C274" s="7" t="s">
        <v>32</v>
      </c>
      <c r="D274" s="8" t="s">
        <v>33</v>
      </c>
      <c r="E274" s="6"/>
      <c r="F274" s="17" t="s">
        <v>1318</v>
      </c>
      <c r="G274" s="9"/>
      <c r="H274" s="9"/>
      <c r="I274" s="9"/>
      <c r="J274" s="16" t="s">
        <v>500</v>
      </c>
      <c r="K274" s="9" t="s">
        <v>1313</v>
      </c>
      <c r="L274" s="17" t="s">
        <v>1319</v>
      </c>
      <c r="M274" s="9" t="s">
        <v>39</v>
      </c>
      <c r="N274" s="10" t="s">
        <v>1315</v>
      </c>
      <c r="O274" s="22" t="s">
        <v>1316</v>
      </c>
      <c r="P274" s="22"/>
      <c r="Q274" s="15"/>
      <c r="R274" s="22"/>
      <c r="S274" s="22"/>
      <c r="T274" s="22"/>
      <c r="U274" s="10"/>
      <c r="V274" s="10"/>
      <c r="W274" s="22"/>
      <c r="X274" s="15"/>
      <c r="Y274" s="6" t="s">
        <v>41</v>
      </c>
      <c r="Z274" s="10" t="s">
        <v>1320</v>
      </c>
      <c r="AA274" s="12" t="str">
        <f t="shared" si="1"/>
        <v>M1-NyO-41a-I-2</v>
      </c>
      <c r="AB274" s="15"/>
      <c r="AC274" s="15"/>
      <c r="AD274" s="16" t="s">
        <v>44</v>
      </c>
      <c r="AE274" s="16" t="s">
        <v>45</v>
      </c>
    </row>
    <row r="275" ht="75.0" customHeight="1">
      <c r="A275" s="6" t="s">
        <v>1310</v>
      </c>
      <c r="B275" s="6" t="s">
        <v>1311</v>
      </c>
      <c r="C275" s="18" t="s">
        <v>49</v>
      </c>
      <c r="D275" s="8" t="s">
        <v>33</v>
      </c>
      <c r="E275" s="6"/>
      <c r="F275" s="17" t="s">
        <v>1321</v>
      </c>
      <c r="G275" s="9" t="s">
        <v>1322</v>
      </c>
      <c r="H275" s="9"/>
      <c r="I275" s="9"/>
      <c r="J275" s="6" t="s">
        <v>71</v>
      </c>
      <c r="K275" s="9" t="s">
        <v>1323</v>
      </c>
      <c r="L275" s="17" t="s">
        <v>1324</v>
      </c>
      <c r="M275" s="9" t="s">
        <v>39</v>
      </c>
      <c r="N275" s="22" t="s">
        <v>1325</v>
      </c>
      <c r="O275" s="22" t="s">
        <v>1316</v>
      </c>
      <c r="P275" s="22"/>
      <c r="Q275" s="15"/>
      <c r="R275" s="22"/>
      <c r="S275" s="22"/>
      <c r="T275" s="22"/>
      <c r="U275" s="10"/>
      <c r="V275" s="10"/>
      <c r="W275" s="22"/>
      <c r="X275" s="15"/>
      <c r="Y275" s="6" t="s">
        <v>41</v>
      </c>
      <c r="Z275" s="10" t="s">
        <v>1326</v>
      </c>
      <c r="AA275" s="12" t="str">
        <f t="shared" si="1"/>
        <v>M1-NyO-41a-E-1</v>
      </c>
      <c r="AB275" s="15"/>
      <c r="AC275" s="15"/>
      <c r="AD275" s="16" t="s">
        <v>44</v>
      </c>
      <c r="AE275" s="16" t="s">
        <v>45</v>
      </c>
    </row>
    <row r="276" ht="75.0" customHeight="1">
      <c r="A276" s="6" t="s">
        <v>1327</v>
      </c>
      <c r="B276" s="6" t="s">
        <v>1328</v>
      </c>
      <c r="C276" s="16" t="s">
        <v>32</v>
      </c>
      <c r="D276" s="8" t="s">
        <v>33</v>
      </c>
      <c r="E276" s="6"/>
      <c r="F276" s="9" t="s">
        <v>1329</v>
      </c>
      <c r="G276" s="9" t="s">
        <v>1330</v>
      </c>
      <c r="H276" s="9"/>
      <c r="I276" s="6" t="s">
        <v>103</v>
      </c>
      <c r="J276" s="6" t="s">
        <v>110</v>
      </c>
      <c r="K276" s="9" t="s">
        <v>1331</v>
      </c>
      <c r="L276" s="9" t="s">
        <v>1332</v>
      </c>
      <c r="M276" s="6" t="s">
        <v>39</v>
      </c>
      <c r="N276" s="14" t="s">
        <v>1333</v>
      </c>
      <c r="O276" s="14" t="s">
        <v>1334</v>
      </c>
      <c r="P276" s="22"/>
      <c r="Q276" s="15"/>
      <c r="R276" s="22"/>
      <c r="S276" s="22"/>
      <c r="T276" s="22"/>
      <c r="U276" s="10"/>
      <c r="V276" s="10"/>
      <c r="W276" s="22"/>
      <c r="X276" s="15"/>
      <c r="Y276" s="6" t="s">
        <v>41</v>
      </c>
      <c r="Z276" s="10" t="s">
        <v>1335</v>
      </c>
      <c r="AA276" s="12" t="str">
        <f t="shared" si="1"/>
        <v>M1-NyO-51a-I-1</v>
      </c>
      <c r="AB276" s="15"/>
      <c r="AC276" s="15"/>
      <c r="AD276" s="16" t="s">
        <v>44</v>
      </c>
      <c r="AE276" s="16" t="s">
        <v>45</v>
      </c>
    </row>
    <row r="277" ht="75.0" customHeight="1">
      <c r="A277" s="6" t="s">
        <v>1327</v>
      </c>
      <c r="B277" s="6" t="s">
        <v>1336</v>
      </c>
      <c r="C277" s="16" t="s">
        <v>32</v>
      </c>
      <c r="D277" s="8" t="s">
        <v>33</v>
      </c>
      <c r="E277" s="6"/>
      <c r="F277" s="9" t="s">
        <v>1329</v>
      </c>
      <c r="G277" s="9" t="s">
        <v>1337</v>
      </c>
      <c r="H277" s="9"/>
      <c r="I277" s="6" t="s">
        <v>103</v>
      </c>
      <c r="J277" s="6" t="s">
        <v>110</v>
      </c>
      <c r="K277" s="9" t="s">
        <v>1331</v>
      </c>
      <c r="L277" s="9" t="s">
        <v>1338</v>
      </c>
      <c r="M277" s="6" t="s">
        <v>39</v>
      </c>
      <c r="N277" s="14" t="s">
        <v>1339</v>
      </c>
      <c r="O277" s="14" t="s">
        <v>1334</v>
      </c>
      <c r="P277" s="22"/>
      <c r="Q277" s="15"/>
      <c r="R277" s="22"/>
      <c r="S277" s="22"/>
      <c r="T277" s="22"/>
      <c r="U277" s="10"/>
      <c r="V277" s="10"/>
      <c r="W277" s="22"/>
      <c r="X277" s="15"/>
      <c r="Y277" s="6" t="s">
        <v>41</v>
      </c>
      <c r="Z277" s="10" t="s">
        <v>1340</v>
      </c>
      <c r="AA277" s="12" t="str">
        <f t="shared" si="1"/>
        <v>M1-NyO-51a-I-2</v>
      </c>
      <c r="AB277" s="15"/>
      <c r="AC277" s="15"/>
      <c r="AD277" s="16" t="s">
        <v>44</v>
      </c>
      <c r="AE277" s="16" t="s">
        <v>45</v>
      </c>
    </row>
    <row r="278" ht="75.0" customHeight="1">
      <c r="A278" s="6" t="s">
        <v>1327</v>
      </c>
      <c r="B278" s="6" t="s">
        <v>1341</v>
      </c>
      <c r="C278" s="16" t="s">
        <v>32</v>
      </c>
      <c r="D278" s="8" t="s">
        <v>33</v>
      </c>
      <c r="E278" s="6"/>
      <c r="F278" s="9" t="s">
        <v>1342</v>
      </c>
      <c r="G278" s="9" t="s">
        <v>1343</v>
      </c>
      <c r="H278" s="9"/>
      <c r="I278" s="6" t="s">
        <v>103</v>
      </c>
      <c r="J278" s="6" t="s">
        <v>110</v>
      </c>
      <c r="K278" s="9" t="s">
        <v>1331</v>
      </c>
      <c r="L278" s="9" t="s">
        <v>1344</v>
      </c>
      <c r="M278" s="6" t="s">
        <v>39</v>
      </c>
      <c r="N278" s="14" t="s">
        <v>1345</v>
      </c>
      <c r="O278" s="14" t="s">
        <v>1346</v>
      </c>
      <c r="P278" s="22"/>
      <c r="Q278" s="15"/>
      <c r="R278" s="22"/>
      <c r="S278" s="22"/>
      <c r="T278" s="22"/>
      <c r="U278" s="10"/>
      <c r="V278" s="10"/>
      <c r="W278" s="22"/>
      <c r="X278" s="15"/>
      <c r="Y278" s="6" t="s">
        <v>41</v>
      </c>
      <c r="Z278" s="10" t="s">
        <v>1347</v>
      </c>
      <c r="AA278" s="12" t="str">
        <f t="shared" si="1"/>
        <v>M1-NyO-51a-I-3</v>
      </c>
      <c r="AB278" s="15"/>
      <c r="AC278" s="15"/>
      <c r="AD278" s="16" t="s">
        <v>44</v>
      </c>
      <c r="AE278" s="16" t="s">
        <v>45</v>
      </c>
    </row>
    <row r="279" ht="75.0" customHeight="1">
      <c r="A279" s="6" t="s">
        <v>1327</v>
      </c>
      <c r="B279" s="6" t="s">
        <v>1348</v>
      </c>
      <c r="C279" s="16" t="s">
        <v>32</v>
      </c>
      <c r="D279" s="8" t="s">
        <v>33</v>
      </c>
      <c r="E279" s="6"/>
      <c r="F279" s="9" t="s">
        <v>1342</v>
      </c>
      <c r="G279" s="9" t="s">
        <v>1349</v>
      </c>
      <c r="H279" s="9"/>
      <c r="I279" s="6" t="s">
        <v>103</v>
      </c>
      <c r="J279" s="6" t="s">
        <v>110</v>
      </c>
      <c r="K279" s="9" t="s">
        <v>1331</v>
      </c>
      <c r="L279" s="9" t="s">
        <v>1350</v>
      </c>
      <c r="M279" s="6" t="s">
        <v>39</v>
      </c>
      <c r="N279" s="14" t="s">
        <v>1351</v>
      </c>
      <c r="O279" s="14" t="s">
        <v>1346</v>
      </c>
      <c r="P279" s="22"/>
      <c r="Q279" s="15"/>
      <c r="R279" s="22"/>
      <c r="S279" s="22"/>
      <c r="T279" s="22"/>
      <c r="U279" s="10"/>
      <c r="V279" s="10"/>
      <c r="W279" s="22"/>
      <c r="X279" s="15"/>
      <c r="Y279" s="6" t="s">
        <v>41</v>
      </c>
      <c r="Z279" s="10" t="s">
        <v>1352</v>
      </c>
      <c r="AA279" s="12" t="str">
        <f t="shared" si="1"/>
        <v>M1-NyO-51a-I-4</v>
      </c>
      <c r="AB279" s="15"/>
      <c r="AC279" s="15"/>
      <c r="AD279" s="16" t="s">
        <v>44</v>
      </c>
      <c r="AE279" s="16" t="s">
        <v>45</v>
      </c>
    </row>
    <row r="280" ht="75.0" customHeight="1">
      <c r="A280" s="6" t="s">
        <v>1327</v>
      </c>
      <c r="B280" s="6" t="s">
        <v>1353</v>
      </c>
      <c r="C280" s="16" t="s">
        <v>49</v>
      </c>
      <c r="D280" s="8" t="s">
        <v>33</v>
      </c>
      <c r="E280" s="6"/>
      <c r="F280" s="9" t="s">
        <v>1354</v>
      </c>
      <c r="G280" s="9" t="s">
        <v>1355</v>
      </c>
      <c r="H280" s="9"/>
      <c r="I280" s="6" t="s">
        <v>103</v>
      </c>
      <c r="J280" s="6" t="s">
        <v>71</v>
      </c>
      <c r="K280" s="9" t="s">
        <v>1356</v>
      </c>
      <c r="L280" s="17" t="s">
        <v>1357</v>
      </c>
      <c r="M280" s="6" t="s">
        <v>39</v>
      </c>
      <c r="N280" s="14" t="s">
        <v>1333</v>
      </c>
      <c r="O280" s="14" t="s">
        <v>1334</v>
      </c>
      <c r="P280" s="22"/>
      <c r="Q280" s="15"/>
      <c r="R280" s="22"/>
      <c r="S280" s="22"/>
      <c r="T280" s="22"/>
      <c r="U280" s="10"/>
      <c r="V280" s="10"/>
      <c r="W280" s="22"/>
      <c r="X280" s="15"/>
      <c r="Y280" s="6" t="s">
        <v>41</v>
      </c>
      <c r="Z280" s="10" t="s">
        <v>1358</v>
      </c>
      <c r="AA280" s="12" t="str">
        <f t="shared" si="1"/>
        <v>M1-NyO-51a-E-1</v>
      </c>
      <c r="AB280" s="15"/>
      <c r="AC280" s="15"/>
      <c r="AD280" s="16" t="s">
        <v>44</v>
      </c>
      <c r="AE280" s="16" t="s">
        <v>45</v>
      </c>
    </row>
    <row r="281" ht="75.0" customHeight="1">
      <c r="A281" s="6" t="s">
        <v>1327</v>
      </c>
      <c r="B281" s="6" t="s">
        <v>1359</v>
      </c>
      <c r="C281" s="16" t="s">
        <v>49</v>
      </c>
      <c r="D281" s="8" t="s">
        <v>33</v>
      </c>
      <c r="E281" s="6"/>
      <c r="F281" s="9" t="s">
        <v>1354</v>
      </c>
      <c r="G281" s="9" t="s">
        <v>1360</v>
      </c>
      <c r="H281" s="9"/>
      <c r="I281" s="6" t="s">
        <v>103</v>
      </c>
      <c r="J281" s="6" t="s">
        <v>71</v>
      </c>
      <c r="K281" s="9" t="s">
        <v>1356</v>
      </c>
      <c r="L281" s="17" t="s">
        <v>1361</v>
      </c>
      <c r="M281" s="6" t="s">
        <v>39</v>
      </c>
      <c r="N281" s="14" t="s">
        <v>1339</v>
      </c>
      <c r="O281" s="14" t="s">
        <v>1334</v>
      </c>
      <c r="P281" s="22"/>
      <c r="Q281" s="15"/>
      <c r="R281" s="22"/>
      <c r="S281" s="22"/>
      <c r="T281" s="22"/>
      <c r="U281" s="10"/>
      <c r="V281" s="10"/>
      <c r="W281" s="22"/>
      <c r="X281" s="15"/>
      <c r="Y281" s="6" t="s">
        <v>41</v>
      </c>
      <c r="Z281" s="10" t="s">
        <v>1362</v>
      </c>
      <c r="AA281" s="12" t="str">
        <f t="shared" si="1"/>
        <v>M1-NyO-51a-E-2</v>
      </c>
      <c r="AB281" s="15"/>
      <c r="AC281" s="15"/>
      <c r="AD281" s="16" t="s">
        <v>44</v>
      </c>
      <c r="AE281" s="16" t="s">
        <v>45</v>
      </c>
    </row>
    <row r="282" ht="75.0" customHeight="1">
      <c r="A282" s="6" t="s">
        <v>1327</v>
      </c>
      <c r="B282" s="6" t="s">
        <v>1363</v>
      </c>
      <c r="C282" s="16" t="s">
        <v>49</v>
      </c>
      <c r="D282" s="8" t="s">
        <v>33</v>
      </c>
      <c r="E282" s="6"/>
      <c r="F282" s="9" t="s">
        <v>1364</v>
      </c>
      <c r="G282" s="9" t="s">
        <v>1365</v>
      </c>
      <c r="H282" s="9"/>
      <c r="I282" s="6" t="s">
        <v>103</v>
      </c>
      <c r="J282" s="6" t="s">
        <v>71</v>
      </c>
      <c r="K282" s="9" t="s">
        <v>1356</v>
      </c>
      <c r="L282" s="9" t="s">
        <v>1366</v>
      </c>
      <c r="M282" s="6" t="s">
        <v>39</v>
      </c>
      <c r="N282" s="14" t="s">
        <v>1345</v>
      </c>
      <c r="O282" s="14" t="s">
        <v>1346</v>
      </c>
      <c r="P282" s="22"/>
      <c r="Q282" s="15"/>
      <c r="R282" s="22"/>
      <c r="S282" s="22"/>
      <c r="T282" s="22"/>
      <c r="U282" s="10"/>
      <c r="V282" s="10"/>
      <c r="W282" s="22"/>
      <c r="X282" s="15"/>
      <c r="Y282" s="6" t="s">
        <v>41</v>
      </c>
      <c r="Z282" s="10" t="s">
        <v>1367</v>
      </c>
      <c r="AA282" s="12" t="str">
        <f t="shared" si="1"/>
        <v>M1-NyO-51a-E-3</v>
      </c>
      <c r="AB282" s="15"/>
      <c r="AC282" s="15"/>
      <c r="AD282" s="16" t="s">
        <v>44</v>
      </c>
      <c r="AE282" s="16" t="s">
        <v>45</v>
      </c>
    </row>
    <row r="283" ht="75.0" customHeight="1">
      <c r="A283" s="6" t="s">
        <v>1327</v>
      </c>
      <c r="B283" s="6" t="s">
        <v>1368</v>
      </c>
      <c r="C283" s="16" t="s">
        <v>49</v>
      </c>
      <c r="D283" s="8" t="s">
        <v>33</v>
      </c>
      <c r="E283" s="6"/>
      <c r="F283" s="9" t="s">
        <v>1364</v>
      </c>
      <c r="G283" s="9" t="s">
        <v>1369</v>
      </c>
      <c r="H283" s="9"/>
      <c r="I283" s="6" t="s">
        <v>103</v>
      </c>
      <c r="J283" s="6" t="s">
        <v>71</v>
      </c>
      <c r="K283" s="9" t="s">
        <v>1356</v>
      </c>
      <c r="L283" s="9" t="s">
        <v>1370</v>
      </c>
      <c r="M283" s="6" t="s">
        <v>39</v>
      </c>
      <c r="N283" s="14" t="s">
        <v>1351</v>
      </c>
      <c r="O283" s="14" t="s">
        <v>1346</v>
      </c>
      <c r="P283" s="22"/>
      <c r="Q283" s="15"/>
      <c r="R283" s="22"/>
      <c r="S283" s="22"/>
      <c r="T283" s="22"/>
      <c r="U283" s="10"/>
      <c r="V283" s="10"/>
      <c r="W283" s="22"/>
      <c r="X283" s="15"/>
      <c r="Y283" s="6" t="s">
        <v>41</v>
      </c>
      <c r="Z283" s="10" t="s">
        <v>1371</v>
      </c>
      <c r="AA283" s="12" t="str">
        <f t="shared" si="1"/>
        <v>M1-NyO-51a-E-4</v>
      </c>
      <c r="AB283" s="15"/>
      <c r="AC283" s="15"/>
      <c r="AD283" s="16" t="s">
        <v>44</v>
      </c>
      <c r="AE283" s="16" t="s">
        <v>45</v>
      </c>
    </row>
    <row r="284" ht="75.0" customHeight="1">
      <c r="A284" s="6" t="s">
        <v>1372</v>
      </c>
      <c r="B284" s="6" t="s">
        <v>1373</v>
      </c>
      <c r="C284" s="7" t="s">
        <v>32</v>
      </c>
      <c r="D284" s="8" t="s">
        <v>33</v>
      </c>
      <c r="E284" s="6"/>
      <c r="F284" s="9" t="s">
        <v>1374</v>
      </c>
      <c r="G284" s="9"/>
      <c r="H284" s="9"/>
      <c r="I284" s="6" t="s">
        <v>103</v>
      </c>
      <c r="J284" s="6" t="s">
        <v>47</v>
      </c>
      <c r="K284" s="17" t="s">
        <v>1375</v>
      </c>
      <c r="L284" s="9" t="s">
        <v>1376</v>
      </c>
      <c r="M284" s="6" t="s">
        <v>39</v>
      </c>
      <c r="N284" s="14" t="s">
        <v>1377</v>
      </c>
      <c r="O284" s="14" t="s">
        <v>1377</v>
      </c>
      <c r="P284" s="22"/>
      <c r="Q284" s="15"/>
      <c r="R284" s="22"/>
      <c r="S284" s="22"/>
      <c r="T284" s="22"/>
      <c r="U284" s="10"/>
      <c r="V284" s="10"/>
      <c r="W284" s="22"/>
      <c r="X284" s="15"/>
      <c r="Y284" s="6" t="s">
        <v>41</v>
      </c>
      <c r="Z284" s="10" t="s">
        <v>1378</v>
      </c>
      <c r="AA284" s="12" t="str">
        <f t="shared" si="1"/>
        <v>M1-NyO-52a-I-1</v>
      </c>
      <c r="AB284" s="15"/>
      <c r="AC284" s="15"/>
      <c r="AD284" s="16" t="s">
        <v>44</v>
      </c>
      <c r="AE284" s="16" t="s">
        <v>45</v>
      </c>
    </row>
    <row r="285" ht="75.0" customHeight="1">
      <c r="A285" s="6" t="s">
        <v>1372</v>
      </c>
      <c r="B285" s="6" t="s">
        <v>1373</v>
      </c>
      <c r="C285" s="7" t="s">
        <v>32</v>
      </c>
      <c r="D285" s="8" t="s">
        <v>33</v>
      </c>
      <c r="E285" s="6"/>
      <c r="F285" s="9" t="s">
        <v>1379</v>
      </c>
      <c r="G285" s="9"/>
      <c r="H285" s="9"/>
      <c r="I285" s="6" t="s">
        <v>103</v>
      </c>
      <c r="J285" s="6" t="s">
        <v>47</v>
      </c>
      <c r="K285" s="17" t="s">
        <v>1375</v>
      </c>
      <c r="L285" s="9" t="s">
        <v>1376</v>
      </c>
      <c r="M285" s="6" t="s">
        <v>39</v>
      </c>
      <c r="N285" s="14" t="s">
        <v>1377</v>
      </c>
      <c r="O285" s="14" t="s">
        <v>1377</v>
      </c>
      <c r="P285" s="22"/>
      <c r="Q285" s="15"/>
      <c r="R285" s="22"/>
      <c r="S285" s="22"/>
      <c r="T285" s="22"/>
      <c r="U285" s="10"/>
      <c r="V285" s="10"/>
      <c r="W285" s="22"/>
      <c r="X285" s="15"/>
      <c r="Y285" s="6" t="s">
        <v>41</v>
      </c>
      <c r="Z285" s="10" t="s">
        <v>1380</v>
      </c>
      <c r="AA285" s="12" t="str">
        <f t="shared" si="1"/>
        <v>M1-NyO-52a-I-2</v>
      </c>
      <c r="AB285" s="15"/>
      <c r="AC285" s="15"/>
      <c r="AD285" s="16" t="s">
        <v>44</v>
      </c>
      <c r="AE285" s="16" t="s">
        <v>45</v>
      </c>
    </row>
    <row r="286" ht="75.0" customHeight="1">
      <c r="A286" s="6" t="s">
        <v>1381</v>
      </c>
      <c r="B286" s="6" t="s">
        <v>1382</v>
      </c>
      <c r="C286" s="7" t="s">
        <v>32</v>
      </c>
      <c r="D286" s="8" t="s">
        <v>33</v>
      </c>
      <c r="E286" s="6"/>
      <c r="F286" s="17" t="s">
        <v>1383</v>
      </c>
      <c r="G286" s="9"/>
      <c r="H286" s="9"/>
      <c r="I286" s="6" t="s">
        <v>214</v>
      </c>
      <c r="J286" s="6" t="s">
        <v>47</v>
      </c>
      <c r="K286" s="9" t="s">
        <v>1384</v>
      </c>
      <c r="L286" s="9"/>
      <c r="M286" s="6" t="s">
        <v>39</v>
      </c>
      <c r="N286" s="10" t="s">
        <v>1385</v>
      </c>
      <c r="O286" s="10" t="s">
        <v>1385</v>
      </c>
      <c r="P286" s="22"/>
      <c r="Q286" s="15"/>
      <c r="R286" s="22"/>
      <c r="S286" s="22"/>
      <c r="T286" s="22"/>
      <c r="U286" s="10"/>
      <c r="V286" s="10"/>
      <c r="W286" s="22"/>
      <c r="X286" s="15"/>
      <c r="Y286" s="6" t="s">
        <v>41</v>
      </c>
      <c r="Z286" s="10" t="s">
        <v>1386</v>
      </c>
      <c r="AA286" s="12" t="str">
        <f t="shared" si="1"/>
        <v>M1-NyO-23a-I-1</v>
      </c>
      <c r="AB286" s="15" t="s">
        <v>43</v>
      </c>
      <c r="AC286" s="15"/>
      <c r="AD286" s="16" t="s">
        <v>44</v>
      </c>
      <c r="AE286" s="16"/>
    </row>
    <row r="287" ht="75.0" customHeight="1">
      <c r="A287" s="6" t="s">
        <v>1381</v>
      </c>
      <c r="B287" s="6" t="s">
        <v>1382</v>
      </c>
      <c r="C287" s="7" t="s">
        <v>32</v>
      </c>
      <c r="D287" s="8" t="s">
        <v>33</v>
      </c>
      <c r="E287" s="6"/>
      <c r="F287" s="17" t="s">
        <v>1383</v>
      </c>
      <c r="G287" s="9"/>
      <c r="H287" s="23"/>
      <c r="I287" s="6" t="s">
        <v>214</v>
      </c>
      <c r="J287" s="6" t="s">
        <v>47</v>
      </c>
      <c r="K287" s="9" t="s">
        <v>1387</v>
      </c>
      <c r="L287" s="9"/>
      <c r="M287" s="6" t="s">
        <v>39</v>
      </c>
      <c r="N287" s="10" t="s">
        <v>1385</v>
      </c>
      <c r="O287" s="10" t="s">
        <v>1385</v>
      </c>
      <c r="P287" s="22"/>
      <c r="Q287" s="15"/>
      <c r="R287" s="10"/>
      <c r="S287" s="10"/>
      <c r="T287" s="10"/>
      <c r="U287" s="10"/>
      <c r="V287" s="10"/>
      <c r="W287" s="10"/>
      <c r="X287" s="17"/>
      <c r="Y287" s="6" t="s">
        <v>41</v>
      </c>
      <c r="Z287" s="10" t="s">
        <v>1388</v>
      </c>
      <c r="AA287" s="12" t="str">
        <f t="shared" si="1"/>
        <v>M1-NyO-23a-I-2</v>
      </c>
      <c r="AB287" s="15" t="s">
        <v>43</v>
      </c>
      <c r="AC287" s="15"/>
      <c r="AD287" s="16" t="s">
        <v>44</v>
      </c>
      <c r="AE287" s="16"/>
    </row>
    <row r="288" ht="75.0" customHeight="1">
      <c r="A288" s="6" t="s">
        <v>1381</v>
      </c>
      <c r="B288" s="6" t="s">
        <v>1382</v>
      </c>
      <c r="C288" s="7" t="s">
        <v>32</v>
      </c>
      <c r="D288" s="8" t="s">
        <v>33</v>
      </c>
      <c r="E288" s="6"/>
      <c r="F288" s="17" t="s">
        <v>1383</v>
      </c>
      <c r="G288" s="9"/>
      <c r="H288" s="23"/>
      <c r="I288" s="6" t="s">
        <v>214</v>
      </c>
      <c r="J288" s="6" t="s">
        <v>47</v>
      </c>
      <c r="K288" s="9" t="s">
        <v>1389</v>
      </c>
      <c r="L288" s="9"/>
      <c r="M288" s="6" t="s">
        <v>39</v>
      </c>
      <c r="N288" s="10" t="s">
        <v>1385</v>
      </c>
      <c r="O288" s="10" t="s">
        <v>1385</v>
      </c>
      <c r="P288" s="22"/>
      <c r="Q288" s="15"/>
      <c r="R288" s="10"/>
      <c r="S288" s="10"/>
      <c r="T288" s="22"/>
      <c r="U288" s="10"/>
      <c r="V288" s="10"/>
      <c r="W288" s="22"/>
      <c r="X288" s="15"/>
      <c r="Y288" s="6" t="s">
        <v>41</v>
      </c>
      <c r="Z288" s="10" t="s">
        <v>1390</v>
      </c>
      <c r="AA288" s="12" t="str">
        <f t="shared" si="1"/>
        <v>M1-NyO-23a-I-3</v>
      </c>
      <c r="AB288" s="15" t="s">
        <v>43</v>
      </c>
      <c r="AC288" s="15"/>
      <c r="AD288" s="16" t="s">
        <v>44</v>
      </c>
      <c r="AE288" s="16"/>
    </row>
    <row r="289" ht="75.0" customHeight="1">
      <c r="A289" s="6" t="s">
        <v>1391</v>
      </c>
      <c r="B289" s="6" t="s">
        <v>1392</v>
      </c>
      <c r="C289" s="7" t="s">
        <v>32</v>
      </c>
      <c r="D289" s="8" t="s">
        <v>33</v>
      </c>
      <c r="E289" s="6"/>
      <c r="F289" s="17" t="s">
        <v>1383</v>
      </c>
      <c r="G289" s="9"/>
      <c r="H289" s="9"/>
      <c r="I289" s="6" t="s">
        <v>214</v>
      </c>
      <c r="J289" s="6" t="s">
        <v>47</v>
      </c>
      <c r="K289" s="9" t="s">
        <v>1393</v>
      </c>
      <c r="L289" s="9" t="s">
        <v>1394</v>
      </c>
      <c r="M289" s="6" t="s">
        <v>39</v>
      </c>
      <c r="N289" s="10" t="s">
        <v>1395</v>
      </c>
      <c r="O289" s="10" t="s">
        <v>1395</v>
      </c>
      <c r="P289" s="22"/>
      <c r="Q289" s="15"/>
      <c r="R289" s="10"/>
      <c r="S289" s="10"/>
      <c r="T289" s="10"/>
      <c r="U289" s="10"/>
      <c r="V289" s="10"/>
      <c r="W289" s="10"/>
      <c r="X289" s="17"/>
      <c r="Y289" s="6" t="s">
        <v>41</v>
      </c>
      <c r="Z289" s="10" t="s">
        <v>1396</v>
      </c>
      <c r="AA289" s="12" t="str">
        <f t="shared" si="1"/>
        <v>M1-NyO-42a-I-1</v>
      </c>
      <c r="AB289" s="15" t="s">
        <v>43</v>
      </c>
      <c r="AC289" s="15"/>
      <c r="AD289" s="16" t="s">
        <v>44</v>
      </c>
      <c r="AE289" s="16" t="s">
        <v>45</v>
      </c>
    </row>
    <row r="290" ht="75.0" customHeight="1">
      <c r="A290" s="6" t="s">
        <v>1391</v>
      </c>
      <c r="B290" s="6" t="s">
        <v>1392</v>
      </c>
      <c r="C290" s="7" t="s">
        <v>32</v>
      </c>
      <c r="D290" s="8" t="s">
        <v>33</v>
      </c>
      <c r="E290" s="6"/>
      <c r="F290" s="17" t="s">
        <v>1383</v>
      </c>
      <c r="G290" s="9"/>
      <c r="H290" s="9"/>
      <c r="I290" s="6" t="s">
        <v>214</v>
      </c>
      <c r="J290" s="6" t="s">
        <v>47</v>
      </c>
      <c r="K290" s="9" t="s">
        <v>1397</v>
      </c>
      <c r="L290" s="9" t="s">
        <v>1394</v>
      </c>
      <c r="M290" s="6" t="s">
        <v>39</v>
      </c>
      <c r="N290" s="10" t="s">
        <v>1395</v>
      </c>
      <c r="O290" s="10" t="s">
        <v>1395</v>
      </c>
      <c r="P290" s="22"/>
      <c r="Q290" s="15"/>
      <c r="R290" s="22"/>
      <c r="S290" s="22"/>
      <c r="T290" s="22"/>
      <c r="U290" s="22"/>
      <c r="V290" s="22"/>
      <c r="W290" s="22"/>
      <c r="X290" s="15"/>
      <c r="Y290" s="6" t="s">
        <v>41</v>
      </c>
      <c r="Z290" s="10" t="s">
        <v>1398</v>
      </c>
      <c r="AA290" s="12" t="str">
        <f t="shared" si="1"/>
        <v>M1-NyO-42a-I-2</v>
      </c>
      <c r="AB290" s="15" t="s">
        <v>43</v>
      </c>
      <c r="AC290" s="15"/>
      <c r="AD290" s="16" t="s">
        <v>44</v>
      </c>
      <c r="AE290" s="16" t="s">
        <v>45</v>
      </c>
    </row>
    <row r="291" ht="75.0" customHeight="1">
      <c r="A291" s="6" t="s">
        <v>1391</v>
      </c>
      <c r="B291" s="6" t="s">
        <v>1392</v>
      </c>
      <c r="C291" s="7" t="s">
        <v>32</v>
      </c>
      <c r="D291" s="8" t="s">
        <v>33</v>
      </c>
      <c r="E291" s="6"/>
      <c r="F291" s="17" t="s">
        <v>1399</v>
      </c>
      <c r="G291" s="9"/>
      <c r="H291" s="9"/>
      <c r="I291" s="6" t="s">
        <v>214</v>
      </c>
      <c r="J291" s="6" t="s">
        <v>47</v>
      </c>
      <c r="K291" s="17" t="s">
        <v>1400</v>
      </c>
      <c r="L291" s="9" t="s">
        <v>1394</v>
      </c>
      <c r="M291" s="6" t="s">
        <v>39</v>
      </c>
      <c r="N291" s="10" t="s">
        <v>1395</v>
      </c>
      <c r="O291" s="10" t="s">
        <v>1395</v>
      </c>
      <c r="P291" s="22"/>
      <c r="Q291" s="15"/>
      <c r="R291" s="22"/>
      <c r="S291" s="22"/>
      <c r="T291" s="22"/>
      <c r="U291" s="22"/>
      <c r="V291" s="22"/>
      <c r="W291" s="22"/>
      <c r="X291" s="23"/>
      <c r="Y291" s="6" t="s">
        <v>41</v>
      </c>
      <c r="Z291" s="10" t="s">
        <v>1401</v>
      </c>
      <c r="AA291" s="12" t="str">
        <f t="shared" si="1"/>
        <v>M1-NyO-42a-I-3</v>
      </c>
      <c r="AB291" s="15" t="s">
        <v>43</v>
      </c>
      <c r="AC291" s="15"/>
      <c r="AD291" s="16" t="s">
        <v>44</v>
      </c>
      <c r="AE291" s="16" t="s">
        <v>45</v>
      </c>
    </row>
    <row r="292" ht="75.0" customHeight="1">
      <c r="A292" s="6" t="s">
        <v>1402</v>
      </c>
      <c r="B292" s="6" t="s">
        <v>1403</v>
      </c>
      <c r="C292" s="7" t="s">
        <v>32</v>
      </c>
      <c r="D292" s="8" t="s">
        <v>33</v>
      </c>
      <c r="E292" s="6"/>
      <c r="F292" s="17" t="s">
        <v>1404</v>
      </c>
      <c r="G292" s="9" t="s">
        <v>1405</v>
      </c>
      <c r="H292" s="23"/>
      <c r="I292" s="9"/>
      <c r="J292" s="6" t="s">
        <v>110</v>
      </c>
      <c r="K292" s="9" t="s">
        <v>1406</v>
      </c>
      <c r="L292" s="9" t="s">
        <v>1407</v>
      </c>
      <c r="M292" s="9" t="s">
        <v>39</v>
      </c>
      <c r="N292" s="10" t="s">
        <v>1408</v>
      </c>
      <c r="O292" s="10" t="s">
        <v>1409</v>
      </c>
      <c r="P292" s="22"/>
      <c r="Q292" s="15"/>
      <c r="R292" s="22"/>
      <c r="S292" s="22"/>
      <c r="T292" s="22"/>
      <c r="U292" s="22"/>
      <c r="V292" s="22"/>
      <c r="W292" s="22"/>
      <c r="X292" s="15"/>
      <c r="Y292" s="6" t="s">
        <v>41</v>
      </c>
      <c r="Z292" s="10" t="s">
        <v>1410</v>
      </c>
      <c r="AA292" s="12" t="str">
        <f t="shared" si="1"/>
        <v>M1-NyO-20a-I-1</v>
      </c>
      <c r="AB292" s="15" t="s">
        <v>43</v>
      </c>
      <c r="AC292" s="15"/>
      <c r="AD292" s="16" t="s">
        <v>44</v>
      </c>
      <c r="AE292" s="16" t="s">
        <v>45</v>
      </c>
    </row>
    <row r="293" ht="75.0" customHeight="1">
      <c r="A293" s="6" t="s">
        <v>1402</v>
      </c>
      <c r="B293" s="6" t="s">
        <v>1403</v>
      </c>
      <c r="C293" s="7" t="s">
        <v>32</v>
      </c>
      <c r="D293" s="8" t="s">
        <v>33</v>
      </c>
      <c r="E293" s="6"/>
      <c r="F293" s="17" t="s">
        <v>1404</v>
      </c>
      <c r="G293" s="9" t="s">
        <v>1405</v>
      </c>
      <c r="H293" s="23"/>
      <c r="I293" s="9"/>
      <c r="J293" s="6" t="s">
        <v>110</v>
      </c>
      <c r="K293" s="9" t="s">
        <v>1406</v>
      </c>
      <c r="L293" s="9" t="s">
        <v>1411</v>
      </c>
      <c r="M293" s="9" t="s">
        <v>39</v>
      </c>
      <c r="N293" s="10" t="s">
        <v>1408</v>
      </c>
      <c r="O293" s="10" t="s">
        <v>1412</v>
      </c>
      <c r="P293" s="22"/>
      <c r="Q293" s="15"/>
      <c r="R293" s="22"/>
      <c r="S293" s="22"/>
      <c r="T293" s="22"/>
      <c r="U293" s="22"/>
      <c r="V293" s="22"/>
      <c r="W293" s="22"/>
      <c r="X293" s="23"/>
      <c r="Y293" s="6" t="s">
        <v>41</v>
      </c>
      <c r="Z293" s="10" t="s">
        <v>1413</v>
      </c>
      <c r="AA293" s="12" t="str">
        <f t="shared" si="1"/>
        <v>M1-NyO-20a-I-2</v>
      </c>
      <c r="AB293" s="15" t="s">
        <v>43</v>
      </c>
      <c r="AC293" s="15"/>
      <c r="AD293" s="16" t="s">
        <v>44</v>
      </c>
      <c r="AE293" s="16" t="s">
        <v>45</v>
      </c>
    </row>
    <row r="294" ht="75.0" customHeight="1">
      <c r="A294" s="6" t="s">
        <v>1402</v>
      </c>
      <c r="B294" s="6" t="s">
        <v>1403</v>
      </c>
      <c r="C294" s="18" t="s">
        <v>49</v>
      </c>
      <c r="D294" s="8" t="s">
        <v>33</v>
      </c>
      <c r="E294" s="6"/>
      <c r="F294" s="9" t="s">
        <v>1414</v>
      </c>
      <c r="G294" s="9" t="s">
        <v>1415</v>
      </c>
      <c r="H294" s="23"/>
      <c r="I294" s="9"/>
      <c r="J294" s="6" t="s">
        <v>71</v>
      </c>
      <c r="K294" s="9" t="s">
        <v>1416</v>
      </c>
      <c r="L294" s="9" t="s">
        <v>1417</v>
      </c>
      <c r="M294" s="9" t="s">
        <v>39</v>
      </c>
      <c r="N294" s="10" t="s">
        <v>1408</v>
      </c>
      <c r="O294" s="10" t="s">
        <v>1412</v>
      </c>
      <c r="P294" s="22"/>
      <c r="Q294" s="15"/>
      <c r="R294" s="22"/>
      <c r="S294" s="22"/>
      <c r="T294" s="22"/>
      <c r="U294" s="22"/>
      <c r="V294" s="22"/>
      <c r="W294" s="22"/>
      <c r="X294" s="15"/>
      <c r="Y294" s="6" t="s">
        <v>41</v>
      </c>
      <c r="Z294" s="10" t="s">
        <v>1418</v>
      </c>
      <c r="AA294" s="12" t="str">
        <f t="shared" si="1"/>
        <v>M1-NyO-20a-E-1</v>
      </c>
      <c r="AB294" s="15" t="s">
        <v>43</v>
      </c>
      <c r="AC294" s="15"/>
      <c r="AD294" s="16" t="s">
        <v>44</v>
      </c>
      <c r="AE294" s="16" t="s">
        <v>45</v>
      </c>
    </row>
    <row r="295" ht="75.0" customHeight="1">
      <c r="A295" s="6" t="s">
        <v>1402</v>
      </c>
      <c r="B295" s="6" t="s">
        <v>1403</v>
      </c>
      <c r="C295" s="18" t="s">
        <v>49</v>
      </c>
      <c r="D295" s="8" t="s">
        <v>33</v>
      </c>
      <c r="E295" s="6"/>
      <c r="F295" s="9" t="s">
        <v>1414</v>
      </c>
      <c r="G295" s="9" t="s">
        <v>1415</v>
      </c>
      <c r="H295" s="9"/>
      <c r="I295" s="9"/>
      <c r="J295" s="6" t="s">
        <v>71</v>
      </c>
      <c r="K295" s="9" t="s">
        <v>1416</v>
      </c>
      <c r="L295" s="9" t="s">
        <v>1419</v>
      </c>
      <c r="M295" s="9" t="s">
        <v>39</v>
      </c>
      <c r="N295" s="10" t="s">
        <v>1408</v>
      </c>
      <c r="O295" s="10" t="s">
        <v>1409</v>
      </c>
      <c r="P295" s="22"/>
      <c r="Q295" s="15"/>
      <c r="R295" s="22"/>
      <c r="S295" s="22"/>
      <c r="T295" s="22"/>
      <c r="U295" s="22"/>
      <c r="V295" s="22"/>
      <c r="W295" s="22"/>
      <c r="X295" s="15"/>
      <c r="Y295" s="6" t="s">
        <v>41</v>
      </c>
      <c r="Z295" s="10" t="s">
        <v>1420</v>
      </c>
      <c r="AA295" s="12" t="str">
        <f t="shared" si="1"/>
        <v>M1-NyO-20a-E-2</v>
      </c>
      <c r="AB295" s="15" t="s">
        <v>43</v>
      </c>
      <c r="AC295" s="15"/>
      <c r="AD295" s="16" t="s">
        <v>44</v>
      </c>
      <c r="AE295" s="16" t="s">
        <v>45</v>
      </c>
    </row>
    <row r="296" ht="75.0" customHeight="1">
      <c r="A296" s="6" t="s">
        <v>1421</v>
      </c>
      <c r="B296" s="6" t="s">
        <v>1422</v>
      </c>
      <c r="C296" s="7" t="s">
        <v>32</v>
      </c>
      <c r="D296" s="8" t="s">
        <v>33</v>
      </c>
      <c r="E296" s="6"/>
      <c r="F296" s="9" t="s">
        <v>1423</v>
      </c>
      <c r="G296" s="9" t="s">
        <v>1424</v>
      </c>
      <c r="H296" s="9"/>
      <c r="I296" s="9"/>
      <c r="J296" s="6" t="s">
        <v>36</v>
      </c>
      <c r="K296" s="9" t="s">
        <v>1425</v>
      </c>
      <c r="L296" s="9" t="s">
        <v>1426</v>
      </c>
      <c r="M296" s="9" t="s">
        <v>39</v>
      </c>
      <c r="N296" s="10" t="s">
        <v>1408</v>
      </c>
      <c r="O296" s="10" t="s">
        <v>1427</v>
      </c>
      <c r="P296" s="22"/>
      <c r="Q296" s="15"/>
      <c r="R296" s="22"/>
      <c r="S296" s="22"/>
      <c r="T296" s="22"/>
      <c r="U296" s="22"/>
      <c r="V296" s="22"/>
      <c r="W296" s="22"/>
      <c r="X296" s="15"/>
      <c r="Y296" s="6" t="s">
        <v>41</v>
      </c>
      <c r="Z296" s="10" t="s">
        <v>1428</v>
      </c>
      <c r="AA296" s="12" t="str">
        <f t="shared" si="1"/>
        <v>M1-NyO-24a-I-1</v>
      </c>
      <c r="AB296" s="15" t="s">
        <v>43</v>
      </c>
      <c r="AC296" s="15"/>
      <c r="AD296" s="16" t="s">
        <v>44</v>
      </c>
      <c r="AE296" s="16" t="s">
        <v>45</v>
      </c>
    </row>
    <row r="297" ht="75.0" customHeight="1">
      <c r="A297" s="6" t="s">
        <v>1421</v>
      </c>
      <c r="B297" s="6" t="s">
        <v>1422</v>
      </c>
      <c r="C297" s="7" t="s">
        <v>32</v>
      </c>
      <c r="D297" s="8" t="s">
        <v>33</v>
      </c>
      <c r="E297" s="6"/>
      <c r="F297" s="9" t="s">
        <v>1423</v>
      </c>
      <c r="G297" s="9" t="s">
        <v>1424</v>
      </c>
      <c r="H297" s="9"/>
      <c r="I297" s="9"/>
      <c r="J297" s="6" t="s">
        <v>36</v>
      </c>
      <c r="K297" s="9" t="s">
        <v>1425</v>
      </c>
      <c r="L297" s="9" t="s">
        <v>1429</v>
      </c>
      <c r="M297" s="9" t="s">
        <v>39</v>
      </c>
      <c r="N297" s="10" t="s">
        <v>1408</v>
      </c>
      <c r="O297" s="10" t="s">
        <v>1430</v>
      </c>
      <c r="P297" s="22"/>
      <c r="Q297" s="15"/>
      <c r="R297" s="22"/>
      <c r="S297" s="22"/>
      <c r="T297" s="22"/>
      <c r="U297" s="22"/>
      <c r="V297" s="22"/>
      <c r="W297" s="22"/>
      <c r="X297" s="15"/>
      <c r="Y297" s="6" t="s">
        <v>41</v>
      </c>
      <c r="Z297" s="10" t="s">
        <v>1431</v>
      </c>
      <c r="AA297" s="12" t="str">
        <f t="shared" si="1"/>
        <v>M1-NyO-24a-I-2</v>
      </c>
      <c r="AB297" s="15" t="s">
        <v>43</v>
      </c>
      <c r="AC297" s="15"/>
      <c r="AD297" s="16" t="s">
        <v>44</v>
      </c>
      <c r="AE297" s="16" t="s">
        <v>45</v>
      </c>
    </row>
    <row r="298" ht="75.0" customHeight="1">
      <c r="A298" s="6" t="s">
        <v>1421</v>
      </c>
      <c r="B298" s="6" t="s">
        <v>1422</v>
      </c>
      <c r="C298" s="18" t="s">
        <v>49</v>
      </c>
      <c r="D298" s="8" t="s">
        <v>33</v>
      </c>
      <c r="E298" s="6"/>
      <c r="F298" s="9" t="s">
        <v>1432</v>
      </c>
      <c r="G298" s="9" t="s">
        <v>1415</v>
      </c>
      <c r="H298" s="23"/>
      <c r="I298" s="9"/>
      <c r="J298" s="6" t="s">
        <v>71</v>
      </c>
      <c r="K298" s="9" t="s">
        <v>1433</v>
      </c>
      <c r="L298" s="9" t="s">
        <v>1434</v>
      </c>
      <c r="M298" s="9" t="s">
        <v>39</v>
      </c>
      <c r="N298" s="10" t="s">
        <v>1408</v>
      </c>
      <c r="O298" s="10" t="s">
        <v>1427</v>
      </c>
      <c r="P298" s="22"/>
      <c r="Q298" s="15"/>
      <c r="R298" s="22"/>
      <c r="S298" s="22"/>
      <c r="T298" s="22"/>
      <c r="U298" s="22"/>
      <c r="V298" s="22"/>
      <c r="W298" s="22"/>
      <c r="X298" s="15"/>
      <c r="Y298" s="6" t="s">
        <v>41</v>
      </c>
      <c r="Z298" s="10" t="s">
        <v>1435</v>
      </c>
      <c r="AA298" s="12" t="str">
        <f t="shared" si="1"/>
        <v>M1-NyO-24a-E-1</v>
      </c>
      <c r="AB298" s="15" t="s">
        <v>43</v>
      </c>
      <c r="AC298" s="15"/>
      <c r="AD298" s="16" t="s">
        <v>44</v>
      </c>
      <c r="AE298" s="16" t="s">
        <v>45</v>
      </c>
    </row>
    <row r="299" ht="75.0" customHeight="1">
      <c r="A299" s="6" t="s">
        <v>1421</v>
      </c>
      <c r="B299" s="6" t="s">
        <v>1422</v>
      </c>
      <c r="C299" s="18" t="s">
        <v>49</v>
      </c>
      <c r="D299" s="8" t="s">
        <v>33</v>
      </c>
      <c r="E299" s="6"/>
      <c r="F299" s="9" t="s">
        <v>1432</v>
      </c>
      <c r="G299" s="9" t="s">
        <v>1415</v>
      </c>
      <c r="H299" s="9"/>
      <c r="I299" s="9"/>
      <c r="J299" s="6" t="s">
        <v>71</v>
      </c>
      <c r="K299" s="9" t="s">
        <v>1436</v>
      </c>
      <c r="L299" s="9" t="s">
        <v>1437</v>
      </c>
      <c r="M299" s="9" t="s">
        <v>39</v>
      </c>
      <c r="N299" s="10" t="s">
        <v>1408</v>
      </c>
      <c r="O299" s="10" t="s">
        <v>1430</v>
      </c>
      <c r="P299" s="51"/>
      <c r="Q299" s="15"/>
      <c r="R299" s="22"/>
      <c r="S299" s="22"/>
      <c r="T299" s="22"/>
      <c r="U299" s="22"/>
      <c r="V299" s="22"/>
      <c r="W299" s="22"/>
      <c r="X299" s="23"/>
      <c r="Y299" s="6" t="s">
        <v>41</v>
      </c>
      <c r="Z299" s="10" t="s">
        <v>1438</v>
      </c>
      <c r="AA299" s="12" t="str">
        <f t="shared" si="1"/>
        <v>M1-NyO-24a-E-2</v>
      </c>
      <c r="AB299" s="15" t="s">
        <v>43</v>
      </c>
      <c r="AC299" s="15"/>
      <c r="AD299" s="16" t="s">
        <v>44</v>
      </c>
      <c r="AE299" s="16" t="s">
        <v>45</v>
      </c>
    </row>
    <row r="300" ht="75.0" customHeight="1">
      <c r="A300" s="6" t="s">
        <v>1439</v>
      </c>
      <c r="B300" s="6" t="s">
        <v>1440</v>
      </c>
      <c r="C300" s="7" t="s">
        <v>32</v>
      </c>
      <c r="D300" s="8" t="s">
        <v>33</v>
      </c>
      <c r="E300" s="6"/>
      <c r="F300" s="17" t="s">
        <v>1441</v>
      </c>
      <c r="G300" s="9"/>
      <c r="H300" s="23"/>
      <c r="I300" s="6" t="s">
        <v>103</v>
      </c>
      <c r="J300" s="6" t="s">
        <v>47</v>
      </c>
      <c r="K300" s="9" t="s">
        <v>1442</v>
      </c>
      <c r="L300" s="9" t="s">
        <v>1443</v>
      </c>
      <c r="M300" s="6" t="s">
        <v>39</v>
      </c>
      <c r="N300" s="10" t="s">
        <v>1408</v>
      </c>
      <c r="O300" s="10" t="s">
        <v>1444</v>
      </c>
      <c r="P300" s="22"/>
      <c r="Q300" s="15"/>
      <c r="R300" s="10"/>
      <c r="S300" s="10"/>
      <c r="T300" s="10"/>
      <c r="U300" s="10"/>
      <c r="V300" s="10"/>
      <c r="W300" s="10"/>
      <c r="X300" s="15"/>
      <c r="Y300" s="6" t="s">
        <v>41</v>
      </c>
      <c r="Z300" s="10" t="s">
        <v>1445</v>
      </c>
      <c r="AA300" s="12" t="str">
        <f t="shared" si="1"/>
        <v>M1-NyO-44a-I-1</v>
      </c>
      <c r="AB300" s="15"/>
      <c r="AC300" s="15"/>
      <c r="AD300" s="16" t="s">
        <v>44</v>
      </c>
      <c r="AE300" s="16" t="s">
        <v>45</v>
      </c>
    </row>
    <row r="301" ht="75.0" customHeight="1">
      <c r="A301" s="6" t="s">
        <v>1439</v>
      </c>
      <c r="B301" s="6" t="s">
        <v>1440</v>
      </c>
      <c r="C301" s="39" t="s">
        <v>32</v>
      </c>
      <c r="D301" s="8" t="s">
        <v>33</v>
      </c>
      <c r="E301" s="6"/>
      <c r="F301" s="17" t="s">
        <v>1441</v>
      </c>
      <c r="G301" s="9"/>
      <c r="H301" s="23"/>
      <c r="I301" s="6" t="s">
        <v>103</v>
      </c>
      <c r="J301" s="6" t="s">
        <v>47</v>
      </c>
      <c r="K301" s="9" t="s">
        <v>1442</v>
      </c>
      <c r="L301" s="9" t="s">
        <v>1446</v>
      </c>
      <c r="M301" s="6" t="s">
        <v>39</v>
      </c>
      <c r="N301" s="10" t="s">
        <v>1408</v>
      </c>
      <c r="O301" s="10" t="s">
        <v>1447</v>
      </c>
      <c r="P301" s="22"/>
      <c r="Q301" s="15"/>
      <c r="R301" s="10"/>
      <c r="S301" s="10"/>
      <c r="T301" s="10"/>
      <c r="U301" s="10"/>
      <c r="V301" s="10"/>
      <c r="W301" s="10"/>
      <c r="X301" s="15"/>
      <c r="Y301" s="6" t="s">
        <v>41</v>
      </c>
      <c r="Z301" s="10" t="s">
        <v>1448</v>
      </c>
      <c r="AA301" s="12" t="str">
        <f t="shared" si="1"/>
        <v>M1-NyO-44a-I-2</v>
      </c>
      <c r="AB301" s="15"/>
      <c r="AC301" s="15"/>
      <c r="AD301" s="16" t="s">
        <v>44</v>
      </c>
      <c r="AE301" s="16" t="s">
        <v>45</v>
      </c>
    </row>
    <row r="302" ht="75.0" customHeight="1">
      <c r="A302" s="6" t="s">
        <v>1439</v>
      </c>
      <c r="B302" s="6" t="s">
        <v>1440</v>
      </c>
      <c r="C302" s="40" t="s">
        <v>49</v>
      </c>
      <c r="D302" s="8" t="s">
        <v>33</v>
      </c>
      <c r="E302" s="6"/>
      <c r="F302" s="17" t="s">
        <v>1449</v>
      </c>
      <c r="G302" s="9" t="s">
        <v>1415</v>
      </c>
      <c r="H302" s="9"/>
      <c r="I302" s="6" t="s">
        <v>103</v>
      </c>
      <c r="J302" s="6" t="s">
        <v>71</v>
      </c>
      <c r="K302" s="9" t="s">
        <v>1450</v>
      </c>
      <c r="L302" s="9" t="s">
        <v>1451</v>
      </c>
      <c r="M302" s="6" t="s">
        <v>39</v>
      </c>
      <c r="N302" s="10" t="s">
        <v>1408</v>
      </c>
      <c r="O302" s="10" t="s">
        <v>1444</v>
      </c>
      <c r="P302" s="22"/>
      <c r="Q302" s="15"/>
      <c r="R302" s="10"/>
      <c r="S302" s="10"/>
      <c r="T302" s="10"/>
      <c r="U302" s="10"/>
      <c r="V302" s="10"/>
      <c r="W302" s="10"/>
      <c r="X302" s="15"/>
      <c r="Y302" s="6" t="s">
        <v>41</v>
      </c>
      <c r="Z302" s="10" t="s">
        <v>1452</v>
      </c>
      <c r="AA302" s="12" t="str">
        <f t="shared" si="1"/>
        <v>M1-NyO-44a-E-1</v>
      </c>
      <c r="AB302" s="15"/>
      <c r="AC302" s="15"/>
      <c r="AD302" s="16" t="s">
        <v>44</v>
      </c>
      <c r="AE302" s="16" t="s">
        <v>45</v>
      </c>
    </row>
    <row r="303" ht="75.0" customHeight="1">
      <c r="A303" s="6" t="s">
        <v>1439</v>
      </c>
      <c r="B303" s="6" t="s">
        <v>1440</v>
      </c>
      <c r="C303" s="40" t="s">
        <v>49</v>
      </c>
      <c r="D303" s="8" t="s">
        <v>33</v>
      </c>
      <c r="E303" s="6"/>
      <c r="F303" s="17" t="s">
        <v>1449</v>
      </c>
      <c r="G303" s="9" t="s">
        <v>1415</v>
      </c>
      <c r="H303" s="9"/>
      <c r="I303" s="6" t="s">
        <v>103</v>
      </c>
      <c r="J303" s="6" t="s">
        <v>71</v>
      </c>
      <c r="K303" s="9" t="s">
        <v>1450</v>
      </c>
      <c r="L303" s="9" t="s">
        <v>1453</v>
      </c>
      <c r="M303" s="6" t="s">
        <v>39</v>
      </c>
      <c r="N303" s="10" t="s">
        <v>1408</v>
      </c>
      <c r="O303" s="10" t="s">
        <v>1447</v>
      </c>
      <c r="P303" s="22"/>
      <c r="Q303" s="15"/>
      <c r="R303" s="22"/>
      <c r="S303" s="22"/>
      <c r="T303" s="22"/>
      <c r="U303" s="22"/>
      <c r="V303" s="22"/>
      <c r="W303" s="22"/>
      <c r="X303" s="15"/>
      <c r="Y303" s="6" t="s">
        <v>41</v>
      </c>
      <c r="Z303" s="10" t="s">
        <v>1454</v>
      </c>
      <c r="AA303" s="12" t="str">
        <f t="shared" si="1"/>
        <v>M1-NyO-44a-E-2</v>
      </c>
      <c r="AB303" s="15"/>
      <c r="AC303" s="15"/>
      <c r="AD303" s="16" t="s">
        <v>44</v>
      </c>
      <c r="AE303" s="16" t="s">
        <v>45</v>
      </c>
    </row>
    <row r="304" ht="75.0" customHeight="1">
      <c r="A304" s="6" t="s">
        <v>1455</v>
      </c>
      <c r="B304" s="6" t="s">
        <v>1456</v>
      </c>
      <c r="C304" s="7" t="s">
        <v>32</v>
      </c>
      <c r="D304" s="8" t="s">
        <v>33</v>
      </c>
      <c r="E304" s="6"/>
      <c r="F304" s="9" t="s">
        <v>1457</v>
      </c>
      <c r="G304" s="17" t="s">
        <v>1458</v>
      </c>
      <c r="H304" s="23"/>
      <c r="I304" s="6" t="s">
        <v>103</v>
      </c>
      <c r="J304" s="6" t="s">
        <v>110</v>
      </c>
      <c r="K304" s="9" t="s">
        <v>1459</v>
      </c>
      <c r="L304" s="9" t="s">
        <v>1460</v>
      </c>
      <c r="M304" s="6" t="s">
        <v>39</v>
      </c>
      <c r="N304" s="10" t="s">
        <v>1408</v>
      </c>
      <c r="O304" s="10" t="s">
        <v>1461</v>
      </c>
      <c r="P304" s="10"/>
      <c r="Q304" s="15"/>
      <c r="R304" s="22"/>
      <c r="S304" s="22"/>
      <c r="T304" s="22"/>
      <c r="U304" s="22"/>
      <c r="V304" s="22"/>
      <c r="W304" s="22"/>
      <c r="X304" s="23"/>
      <c r="Y304" s="6" t="s">
        <v>41</v>
      </c>
      <c r="Z304" s="10" t="s">
        <v>1462</v>
      </c>
      <c r="AA304" s="12" t="str">
        <f t="shared" si="1"/>
        <v>M1-NyO-25a-I-1</v>
      </c>
      <c r="AB304" s="15"/>
      <c r="AC304" s="15"/>
      <c r="AD304" s="16" t="s">
        <v>44</v>
      </c>
      <c r="AE304" s="16" t="s">
        <v>45</v>
      </c>
    </row>
    <row r="305" ht="75.0" customHeight="1">
      <c r="A305" s="6" t="s">
        <v>1455</v>
      </c>
      <c r="B305" s="6" t="s">
        <v>1456</v>
      </c>
      <c r="C305" s="39" t="s">
        <v>32</v>
      </c>
      <c r="D305" s="8" t="s">
        <v>33</v>
      </c>
      <c r="E305" s="6"/>
      <c r="F305" s="9" t="s">
        <v>1457</v>
      </c>
      <c r="G305" s="17" t="s">
        <v>1458</v>
      </c>
      <c r="H305" s="23"/>
      <c r="I305" s="6" t="s">
        <v>103</v>
      </c>
      <c r="J305" s="6" t="s">
        <v>110</v>
      </c>
      <c r="K305" s="9" t="s">
        <v>1459</v>
      </c>
      <c r="L305" s="9" t="s">
        <v>1463</v>
      </c>
      <c r="M305" s="6" t="s">
        <v>39</v>
      </c>
      <c r="N305" s="10" t="s">
        <v>1408</v>
      </c>
      <c r="O305" s="10" t="s">
        <v>1464</v>
      </c>
      <c r="P305" s="22"/>
      <c r="Q305" s="15"/>
      <c r="R305" s="22"/>
      <c r="S305" s="22"/>
      <c r="T305" s="22"/>
      <c r="U305" s="22"/>
      <c r="V305" s="22"/>
      <c r="W305" s="22"/>
      <c r="X305" s="15"/>
      <c r="Y305" s="6" t="s">
        <v>41</v>
      </c>
      <c r="Z305" s="10" t="s">
        <v>1465</v>
      </c>
      <c r="AA305" s="12" t="str">
        <f t="shared" si="1"/>
        <v>M1-NyO-25a-I-2</v>
      </c>
      <c r="AB305" s="15"/>
      <c r="AC305" s="15"/>
      <c r="AD305" s="16" t="s">
        <v>44</v>
      </c>
      <c r="AE305" s="16" t="s">
        <v>45</v>
      </c>
    </row>
    <row r="306" ht="75.0" customHeight="1">
      <c r="A306" s="6" t="s">
        <v>1455</v>
      </c>
      <c r="B306" s="6" t="s">
        <v>1456</v>
      </c>
      <c r="C306" s="40" t="s">
        <v>49</v>
      </c>
      <c r="D306" s="8" t="s">
        <v>33</v>
      </c>
      <c r="E306" s="6"/>
      <c r="F306" s="17" t="s">
        <v>1466</v>
      </c>
      <c r="G306" s="9" t="s">
        <v>1415</v>
      </c>
      <c r="H306" s="23"/>
      <c r="I306" s="6" t="s">
        <v>103</v>
      </c>
      <c r="J306" s="6" t="s">
        <v>71</v>
      </c>
      <c r="K306" s="9" t="s">
        <v>1467</v>
      </c>
      <c r="L306" s="9" t="s">
        <v>1468</v>
      </c>
      <c r="M306" s="6" t="s">
        <v>39</v>
      </c>
      <c r="N306" s="10" t="s">
        <v>1408</v>
      </c>
      <c r="O306" s="10" t="s">
        <v>1461</v>
      </c>
      <c r="P306" s="22"/>
      <c r="Q306" s="15"/>
      <c r="R306" s="22"/>
      <c r="S306" s="22"/>
      <c r="T306" s="22"/>
      <c r="U306" s="22"/>
      <c r="V306" s="22"/>
      <c r="W306" s="22"/>
      <c r="X306" s="15"/>
      <c r="Y306" s="6" t="s">
        <v>41</v>
      </c>
      <c r="Z306" s="10" t="s">
        <v>1469</v>
      </c>
      <c r="AA306" s="12" t="str">
        <f t="shared" si="1"/>
        <v>M1-NyO-25a-E-1</v>
      </c>
      <c r="AB306" s="15"/>
      <c r="AC306" s="15"/>
      <c r="AD306" s="16" t="s">
        <v>44</v>
      </c>
      <c r="AE306" s="16" t="s">
        <v>45</v>
      </c>
    </row>
    <row r="307" ht="75.0" customHeight="1">
      <c r="A307" s="6" t="s">
        <v>1455</v>
      </c>
      <c r="B307" s="6" t="s">
        <v>1456</v>
      </c>
      <c r="C307" s="40" t="s">
        <v>49</v>
      </c>
      <c r="D307" s="8" t="s">
        <v>33</v>
      </c>
      <c r="E307" s="6"/>
      <c r="F307" s="17" t="s">
        <v>1466</v>
      </c>
      <c r="G307" s="9" t="s">
        <v>1415</v>
      </c>
      <c r="H307" s="23"/>
      <c r="I307" s="6" t="s">
        <v>103</v>
      </c>
      <c r="J307" s="6" t="s">
        <v>71</v>
      </c>
      <c r="K307" s="9" t="s">
        <v>1467</v>
      </c>
      <c r="L307" s="9" t="s">
        <v>1470</v>
      </c>
      <c r="M307" s="6" t="s">
        <v>39</v>
      </c>
      <c r="N307" s="10" t="s">
        <v>1408</v>
      </c>
      <c r="O307" s="10" t="s">
        <v>1464</v>
      </c>
      <c r="P307" s="22"/>
      <c r="Q307" s="15"/>
      <c r="R307" s="22"/>
      <c r="S307" s="22"/>
      <c r="T307" s="22"/>
      <c r="U307" s="22"/>
      <c r="V307" s="22"/>
      <c r="W307" s="22"/>
      <c r="X307" s="15"/>
      <c r="Y307" s="6" t="s">
        <v>41</v>
      </c>
      <c r="Z307" s="10" t="s">
        <v>1471</v>
      </c>
      <c r="AA307" s="12" t="str">
        <f t="shared" si="1"/>
        <v>M1-NyO-25a-E-2</v>
      </c>
      <c r="AB307" s="15"/>
      <c r="AC307" s="15"/>
      <c r="AD307" s="16" t="s">
        <v>44</v>
      </c>
      <c r="AE307" s="16" t="s">
        <v>45</v>
      </c>
    </row>
    <row r="308" ht="75.0" customHeight="1">
      <c r="A308" s="6" t="s">
        <v>1472</v>
      </c>
      <c r="B308" s="6" t="s">
        <v>1473</v>
      </c>
      <c r="C308" s="7" t="s">
        <v>32</v>
      </c>
      <c r="D308" s="8" t="s">
        <v>33</v>
      </c>
      <c r="E308" s="6"/>
      <c r="F308" s="9" t="s">
        <v>1474</v>
      </c>
      <c r="G308" s="9" t="s">
        <v>1475</v>
      </c>
      <c r="H308" s="23"/>
      <c r="I308" s="6" t="s">
        <v>103</v>
      </c>
      <c r="J308" s="6" t="s">
        <v>36</v>
      </c>
      <c r="K308" s="9" t="s">
        <v>1476</v>
      </c>
      <c r="L308" s="9" t="s">
        <v>1477</v>
      </c>
      <c r="M308" s="6" t="s">
        <v>39</v>
      </c>
      <c r="N308" s="10" t="s">
        <v>1408</v>
      </c>
      <c r="O308" s="10" t="s">
        <v>1478</v>
      </c>
      <c r="P308" s="22"/>
      <c r="Q308" s="15"/>
      <c r="R308" s="22"/>
      <c r="S308" s="22"/>
      <c r="T308" s="22"/>
      <c r="U308" s="22"/>
      <c r="V308" s="22"/>
      <c r="W308" s="22"/>
      <c r="X308" s="15"/>
      <c r="Y308" s="6" t="s">
        <v>41</v>
      </c>
      <c r="Z308" s="10" t="s">
        <v>1479</v>
      </c>
      <c r="AA308" s="12" t="str">
        <f t="shared" si="1"/>
        <v>M1-NyO-25b-I-1</v>
      </c>
      <c r="AB308" s="15"/>
      <c r="AC308" s="15"/>
      <c r="AD308" s="16" t="s">
        <v>44</v>
      </c>
      <c r="AE308" s="16" t="s">
        <v>45</v>
      </c>
    </row>
    <row r="309" ht="75.0" customHeight="1">
      <c r="A309" s="6" t="s">
        <v>1472</v>
      </c>
      <c r="B309" s="6" t="s">
        <v>1473</v>
      </c>
      <c r="C309" s="39" t="s">
        <v>32</v>
      </c>
      <c r="D309" s="8" t="s">
        <v>33</v>
      </c>
      <c r="E309" s="6"/>
      <c r="F309" s="9" t="s">
        <v>1474</v>
      </c>
      <c r="G309" s="9" t="s">
        <v>1475</v>
      </c>
      <c r="H309" s="9"/>
      <c r="I309" s="6" t="s">
        <v>103</v>
      </c>
      <c r="J309" s="6" t="s">
        <v>36</v>
      </c>
      <c r="K309" s="9" t="s">
        <v>1476</v>
      </c>
      <c r="L309" s="9" t="s">
        <v>1480</v>
      </c>
      <c r="M309" s="6" t="s">
        <v>39</v>
      </c>
      <c r="N309" s="10" t="s">
        <v>1408</v>
      </c>
      <c r="O309" s="10" t="s">
        <v>1481</v>
      </c>
      <c r="P309" s="22"/>
      <c r="Q309" s="15"/>
      <c r="R309" s="22"/>
      <c r="S309" s="22"/>
      <c r="T309" s="22"/>
      <c r="U309" s="22"/>
      <c r="V309" s="22"/>
      <c r="W309" s="22"/>
      <c r="X309" s="15"/>
      <c r="Y309" s="6" t="s">
        <v>41</v>
      </c>
      <c r="Z309" s="10" t="s">
        <v>1482</v>
      </c>
      <c r="AA309" s="12" t="str">
        <f t="shared" si="1"/>
        <v>M1-NyO-25b-I-2</v>
      </c>
      <c r="AB309" s="15"/>
      <c r="AC309" s="15"/>
      <c r="AD309" s="16" t="s">
        <v>44</v>
      </c>
      <c r="AE309" s="16" t="s">
        <v>45</v>
      </c>
    </row>
    <row r="310" ht="75.0" customHeight="1">
      <c r="A310" s="6" t="s">
        <v>1472</v>
      </c>
      <c r="B310" s="6" t="s">
        <v>1473</v>
      </c>
      <c r="C310" s="40" t="s">
        <v>49</v>
      </c>
      <c r="D310" s="8" t="s">
        <v>33</v>
      </c>
      <c r="E310" s="6"/>
      <c r="F310" s="9" t="s">
        <v>1483</v>
      </c>
      <c r="G310" s="9" t="s">
        <v>1415</v>
      </c>
      <c r="H310" s="23"/>
      <c r="I310" s="6" t="s">
        <v>103</v>
      </c>
      <c r="J310" s="6" t="s">
        <v>71</v>
      </c>
      <c r="K310" s="17" t="s">
        <v>1484</v>
      </c>
      <c r="L310" s="9" t="s">
        <v>1485</v>
      </c>
      <c r="M310" s="6" t="s">
        <v>39</v>
      </c>
      <c r="N310" s="10" t="s">
        <v>1408</v>
      </c>
      <c r="O310" s="10" t="s">
        <v>1478</v>
      </c>
      <c r="P310" s="22"/>
      <c r="Q310" s="15"/>
      <c r="R310" s="22"/>
      <c r="S310" s="22"/>
      <c r="T310" s="22"/>
      <c r="U310" s="22"/>
      <c r="V310" s="22"/>
      <c r="W310" s="22"/>
      <c r="X310" s="15"/>
      <c r="Y310" s="6" t="s">
        <v>41</v>
      </c>
      <c r="Z310" s="10" t="s">
        <v>1486</v>
      </c>
      <c r="AA310" s="12" t="str">
        <f t="shared" si="1"/>
        <v>M1-NyO-25b-E-1</v>
      </c>
      <c r="AB310" s="15"/>
      <c r="AC310" s="15"/>
      <c r="AD310" s="16" t="s">
        <v>44</v>
      </c>
      <c r="AE310" s="16" t="s">
        <v>45</v>
      </c>
    </row>
    <row r="311" ht="75.0" customHeight="1">
      <c r="A311" s="6" t="s">
        <v>1472</v>
      </c>
      <c r="B311" s="6" t="s">
        <v>1473</v>
      </c>
      <c r="C311" s="40" t="s">
        <v>49</v>
      </c>
      <c r="D311" s="8" t="s">
        <v>33</v>
      </c>
      <c r="E311" s="6"/>
      <c r="F311" s="9" t="s">
        <v>1483</v>
      </c>
      <c r="G311" s="9" t="s">
        <v>1415</v>
      </c>
      <c r="H311" s="23"/>
      <c r="I311" s="6" t="s">
        <v>103</v>
      </c>
      <c r="J311" s="6" t="s">
        <v>71</v>
      </c>
      <c r="K311" s="9" t="s">
        <v>1487</v>
      </c>
      <c r="L311" s="9" t="s">
        <v>1488</v>
      </c>
      <c r="M311" s="6" t="s">
        <v>39</v>
      </c>
      <c r="N311" s="10" t="s">
        <v>1408</v>
      </c>
      <c r="O311" s="10" t="s">
        <v>1481</v>
      </c>
      <c r="P311" s="22"/>
      <c r="Q311" s="15"/>
      <c r="R311" s="22"/>
      <c r="S311" s="22"/>
      <c r="T311" s="22"/>
      <c r="U311" s="22"/>
      <c r="V311" s="22"/>
      <c r="W311" s="22"/>
      <c r="X311" s="15"/>
      <c r="Y311" s="6" t="s">
        <v>41</v>
      </c>
      <c r="Z311" s="10" t="s">
        <v>1489</v>
      </c>
      <c r="AA311" s="12" t="str">
        <f t="shared" si="1"/>
        <v>M1-NyO-25b-E-2</v>
      </c>
      <c r="AB311" s="15"/>
      <c r="AC311" s="15"/>
      <c r="AD311" s="16" t="s">
        <v>44</v>
      </c>
      <c r="AE311" s="16" t="s">
        <v>45</v>
      </c>
    </row>
    <row r="312" ht="75.0" customHeight="1">
      <c r="A312" s="6" t="s">
        <v>1490</v>
      </c>
      <c r="B312" s="6" t="s">
        <v>1491</v>
      </c>
      <c r="C312" s="7" t="s">
        <v>32</v>
      </c>
      <c r="D312" s="8" t="s">
        <v>33</v>
      </c>
      <c r="E312" s="6"/>
      <c r="F312" s="17" t="s">
        <v>1492</v>
      </c>
      <c r="G312" s="9"/>
      <c r="H312" s="23"/>
      <c r="I312" s="6" t="s">
        <v>103</v>
      </c>
      <c r="J312" s="6" t="s">
        <v>47</v>
      </c>
      <c r="K312" s="9" t="s">
        <v>1493</v>
      </c>
      <c r="L312" s="9" t="s">
        <v>1494</v>
      </c>
      <c r="M312" s="6" t="s">
        <v>39</v>
      </c>
      <c r="N312" s="10" t="s">
        <v>1408</v>
      </c>
      <c r="O312" s="10" t="s">
        <v>1495</v>
      </c>
      <c r="P312" s="22"/>
      <c r="Q312" s="15"/>
      <c r="R312" s="22"/>
      <c r="S312" s="22"/>
      <c r="T312" s="22"/>
      <c r="U312" s="22"/>
      <c r="V312" s="22"/>
      <c r="W312" s="22"/>
      <c r="X312" s="15"/>
      <c r="Y312" s="6" t="s">
        <v>41</v>
      </c>
      <c r="Z312" s="10" t="s">
        <v>1496</v>
      </c>
      <c r="AA312" s="12" t="str">
        <f t="shared" si="1"/>
        <v>M1-NyO-26a-I-1</v>
      </c>
      <c r="AB312" s="15" t="s">
        <v>43</v>
      </c>
      <c r="AC312" s="15"/>
      <c r="AD312" s="16" t="s">
        <v>44</v>
      </c>
      <c r="AE312" s="16" t="s">
        <v>45</v>
      </c>
    </row>
    <row r="313" ht="75.0" customHeight="1">
      <c r="A313" s="6" t="s">
        <v>1490</v>
      </c>
      <c r="B313" s="6" t="s">
        <v>1491</v>
      </c>
      <c r="C313" s="7" t="s">
        <v>32</v>
      </c>
      <c r="D313" s="8" t="s">
        <v>33</v>
      </c>
      <c r="E313" s="6"/>
      <c r="F313" s="17" t="s">
        <v>1497</v>
      </c>
      <c r="G313" s="9"/>
      <c r="H313" s="23"/>
      <c r="I313" s="6" t="s">
        <v>103</v>
      </c>
      <c r="J313" s="6" t="s">
        <v>47</v>
      </c>
      <c r="K313" s="9" t="s">
        <v>1493</v>
      </c>
      <c r="L313" s="9" t="s">
        <v>1498</v>
      </c>
      <c r="M313" s="6" t="s">
        <v>39</v>
      </c>
      <c r="N313" s="10" t="s">
        <v>1408</v>
      </c>
      <c r="O313" s="10" t="s">
        <v>1499</v>
      </c>
      <c r="P313" s="22"/>
      <c r="Q313" s="15"/>
      <c r="R313" s="22"/>
      <c r="S313" s="22"/>
      <c r="T313" s="22"/>
      <c r="U313" s="22"/>
      <c r="V313" s="22"/>
      <c r="W313" s="22"/>
      <c r="X313" s="15"/>
      <c r="Y313" s="6" t="s">
        <v>41</v>
      </c>
      <c r="Z313" s="10" t="s">
        <v>1500</v>
      </c>
      <c r="AA313" s="12" t="str">
        <f t="shared" si="1"/>
        <v>M1-NyO-26a-I-2</v>
      </c>
      <c r="AB313" s="15" t="s">
        <v>43</v>
      </c>
      <c r="AC313" s="15"/>
      <c r="AD313" s="16" t="s">
        <v>44</v>
      </c>
      <c r="AE313" s="16" t="s">
        <v>45</v>
      </c>
    </row>
    <row r="314" ht="75.0" customHeight="1">
      <c r="A314" s="6" t="s">
        <v>1490</v>
      </c>
      <c r="B314" s="6" t="s">
        <v>1491</v>
      </c>
      <c r="C314" s="18" t="s">
        <v>49</v>
      </c>
      <c r="D314" s="8" t="s">
        <v>33</v>
      </c>
      <c r="E314" s="6"/>
      <c r="F314" s="9" t="s">
        <v>1414</v>
      </c>
      <c r="G314" s="9" t="s">
        <v>1501</v>
      </c>
      <c r="H314" s="23"/>
      <c r="I314" s="6" t="s">
        <v>103</v>
      </c>
      <c r="J314" s="6" t="s">
        <v>71</v>
      </c>
      <c r="K314" s="9" t="s">
        <v>1502</v>
      </c>
      <c r="L314" s="9" t="s">
        <v>1503</v>
      </c>
      <c r="M314" s="6" t="s">
        <v>39</v>
      </c>
      <c r="N314" s="10" t="s">
        <v>1408</v>
      </c>
      <c r="O314" s="10" t="s">
        <v>1504</v>
      </c>
      <c r="P314" s="22"/>
      <c r="Q314" s="15"/>
      <c r="R314" s="22"/>
      <c r="S314" s="22"/>
      <c r="T314" s="22"/>
      <c r="U314" s="22"/>
      <c r="V314" s="22"/>
      <c r="W314" s="22"/>
      <c r="X314" s="15"/>
      <c r="Y314" s="6" t="s">
        <v>41</v>
      </c>
      <c r="Z314" s="10" t="s">
        <v>1505</v>
      </c>
      <c r="AA314" s="12" t="str">
        <f t="shared" si="1"/>
        <v>M1-NyO-26a-E-1</v>
      </c>
      <c r="AB314" s="15" t="s">
        <v>43</v>
      </c>
      <c r="AC314" s="15"/>
      <c r="AD314" s="16" t="s">
        <v>44</v>
      </c>
      <c r="AE314" s="16" t="s">
        <v>45</v>
      </c>
    </row>
    <row r="315" ht="75.0" customHeight="1">
      <c r="A315" s="6" t="s">
        <v>1490</v>
      </c>
      <c r="B315" s="6" t="s">
        <v>1491</v>
      </c>
      <c r="C315" s="18" t="s">
        <v>49</v>
      </c>
      <c r="D315" s="8" t="s">
        <v>33</v>
      </c>
      <c r="E315" s="6"/>
      <c r="F315" s="9" t="s">
        <v>1414</v>
      </c>
      <c r="G315" s="9" t="s">
        <v>1501</v>
      </c>
      <c r="H315" s="23"/>
      <c r="I315" s="6" t="s">
        <v>103</v>
      </c>
      <c r="J315" s="6" t="s">
        <v>71</v>
      </c>
      <c r="K315" s="9" t="s">
        <v>1506</v>
      </c>
      <c r="L315" s="9" t="s">
        <v>1507</v>
      </c>
      <c r="M315" s="6" t="s">
        <v>39</v>
      </c>
      <c r="N315" s="10" t="s">
        <v>1408</v>
      </c>
      <c r="O315" s="10" t="s">
        <v>1508</v>
      </c>
      <c r="P315" s="22"/>
      <c r="Q315" s="15"/>
      <c r="R315" s="22"/>
      <c r="S315" s="22"/>
      <c r="T315" s="22"/>
      <c r="U315" s="22"/>
      <c r="V315" s="22"/>
      <c r="W315" s="22"/>
      <c r="X315" s="15"/>
      <c r="Y315" s="6" t="s">
        <v>41</v>
      </c>
      <c r="Z315" s="10" t="s">
        <v>1509</v>
      </c>
      <c r="AA315" s="12" t="str">
        <f t="shared" si="1"/>
        <v>M1-NyO-26a-E-2</v>
      </c>
      <c r="AB315" s="15" t="s">
        <v>43</v>
      </c>
      <c r="AC315" s="15"/>
      <c r="AD315" s="16" t="s">
        <v>44</v>
      </c>
      <c r="AE315" s="16" t="s">
        <v>45</v>
      </c>
    </row>
    <row r="316" ht="75.0" customHeight="1">
      <c r="A316" s="6" t="s">
        <v>1510</v>
      </c>
      <c r="B316" s="6" t="s">
        <v>1511</v>
      </c>
      <c r="C316" s="7" t="s">
        <v>32</v>
      </c>
      <c r="D316" s="8" t="s">
        <v>33</v>
      </c>
      <c r="E316" s="6"/>
      <c r="F316" s="17" t="s">
        <v>1512</v>
      </c>
      <c r="G316" s="9"/>
      <c r="H316" s="23"/>
      <c r="I316" s="6" t="s">
        <v>103</v>
      </c>
      <c r="J316" s="6" t="s">
        <v>64</v>
      </c>
      <c r="K316" s="17" t="s">
        <v>1513</v>
      </c>
      <c r="L316" s="17" t="s">
        <v>1514</v>
      </c>
      <c r="M316" s="6" t="s">
        <v>39</v>
      </c>
      <c r="N316" s="10" t="s">
        <v>1515</v>
      </c>
      <c r="O316" s="14" t="s">
        <v>1516</v>
      </c>
      <c r="P316" s="22"/>
      <c r="Q316" s="15"/>
      <c r="R316" s="22"/>
      <c r="S316" s="22"/>
      <c r="T316" s="22"/>
      <c r="U316" s="22"/>
      <c r="V316" s="22"/>
      <c r="W316" s="22"/>
      <c r="X316" s="15"/>
      <c r="Y316" s="6" t="s">
        <v>41</v>
      </c>
      <c r="Z316" s="10" t="s">
        <v>1517</v>
      </c>
      <c r="AA316" s="12" t="str">
        <f t="shared" si="1"/>
        <v>M1-NyO-21a-I-1</v>
      </c>
      <c r="AB316" s="15"/>
      <c r="AC316" s="15"/>
      <c r="AD316" s="16" t="s">
        <v>44</v>
      </c>
      <c r="AE316" s="16"/>
    </row>
    <row r="317" ht="75.0" customHeight="1">
      <c r="A317" s="6" t="s">
        <v>1510</v>
      </c>
      <c r="B317" s="6" t="s">
        <v>1511</v>
      </c>
      <c r="C317" s="18" t="s">
        <v>49</v>
      </c>
      <c r="D317" s="8" t="s">
        <v>33</v>
      </c>
      <c r="E317" s="6"/>
      <c r="F317" s="9" t="s">
        <v>1518</v>
      </c>
      <c r="G317" s="9" t="s">
        <v>1519</v>
      </c>
      <c r="H317" s="23"/>
      <c r="I317" s="6" t="s">
        <v>103</v>
      </c>
      <c r="J317" s="6" t="s">
        <v>71</v>
      </c>
      <c r="K317" s="9" t="s">
        <v>1520</v>
      </c>
      <c r="L317" s="9" t="s">
        <v>1521</v>
      </c>
      <c r="M317" s="6" t="s">
        <v>39</v>
      </c>
      <c r="N317" s="14" t="s">
        <v>1522</v>
      </c>
      <c r="O317" s="14" t="s">
        <v>1523</v>
      </c>
      <c r="P317" s="22"/>
      <c r="Q317" s="15"/>
      <c r="R317" s="22"/>
      <c r="S317" s="22"/>
      <c r="T317" s="22"/>
      <c r="U317" s="22"/>
      <c r="V317" s="22"/>
      <c r="W317" s="22"/>
      <c r="X317" s="15"/>
      <c r="Y317" s="6" t="s">
        <v>41</v>
      </c>
      <c r="Z317" s="10" t="s">
        <v>1524</v>
      </c>
      <c r="AA317" s="12" t="str">
        <f t="shared" si="1"/>
        <v>M1-NyO-21a-E-1</v>
      </c>
      <c r="AB317" s="15"/>
      <c r="AC317" s="15"/>
      <c r="AD317" s="16" t="s">
        <v>44</v>
      </c>
      <c r="AE317" s="16"/>
    </row>
    <row r="318" ht="75.0" customHeight="1">
      <c r="A318" s="6" t="s">
        <v>1510</v>
      </c>
      <c r="B318" s="6" t="s">
        <v>1511</v>
      </c>
      <c r="C318" s="18" t="s">
        <v>49</v>
      </c>
      <c r="D318" s="8" t="s">
        <v>33</v>
      </c>
      <c r="E318" s="6"/>
      <c r="F318" s="9" t="s">
        <v>1518</v>
      </c>
      <c r="G318" s="9" t="s">
        <v>1525</v>
      </c>
      <c r="H318" s="23"/>
      <c r="I318" s="6" t="s">
        <v>103</v>
      </c>
      <c r="J318" s="6" t="s">
        <v>71</v>
      </c>
      <c r="K318" s="9" t="s">
        <v>1520</v>
      </c>
      <c r="L318" s="9" t="s">
        <v>1526</v>
      </c>
      <c r="M318" s="6" t="s">
        <v>39</v>
      </c>
      <c r="N318" s="14" t="s">
        <v>1522</v>
      </c>
      <c r="O318" s="14" t="s">
        <v>1523</v>
      </c>
      <c r="P318" s="22"/>
      <c r="Q318" s="15"/>
      <c r="R318" s="22"/>
      <c r="S318" s="22"/>
      <c r="T318" s="22"/>
      <c r="U318" s="22"/>
      <c r="V318" s="22"/>
      <c r="W318" s="22"/>
      <c r="X318" s="15"/>
      <c r="Y318" s="6" t="s">
        <v>41</v>
      </c>
      <c r="Z318" s="10" t="s">
        <v>1527</v>
      </c>
      <c r="AA318" s="12" t="str">
        <f t="shared" si="1"/>
        <v>M1-NyO-21a-E-2</v>
      </c>
      <c r="AB318" s="15"/>
      <c r="AC318" s="15"/>
      <c r="AD318" s="16" t="s">
        <v>44</v>
      </c>
      <c r="AE318" s="16"/>
    </row>
    <row r="319" ht="75.0" customHeight="1">
      <c r="A319" s="6" t="s">
        <v>1528</v>
      </c>
      <c r="B319" s="6" t="s">
        <v>1529</v>
      </c>
      <c r="C319" s="7" t="s">
        <v>32</v>
      </c>
      <c r="D319" s="8" t="s">
        <v>33</v>
      </c>
      <c r="E319" s="6"/>
      <c r="F319" s="9" t="s">
        <v>1530</v>
      </c>
      <c r="G319" s="9" t="s">
        <v>1531</v>
      </c>
      <c r="H319" s="23"/>
      <c r="I319" s="6" t="s">
        <v>214</v>
      </c>
      <c r="J319" s="6" t="s">
        <v>110</v>
      </c>
      <c r="K319" s="9" t="s">
        <v>1532</v>
      </c>
      <c r="L319" s="17" t="s">
        <v>1533</v>
      </c>
      <c r="M319" s="6" t="s">
        <v>39</v>
      </c>
      <c r="N319" s="10" t="s">
        <v>1534</v>
      </c>
      <c r="O319" s="10" t="s">
        <v>1534</v>
      </c>
      <c r="P319" s="22"/>
      <c r="Q319" s="15"/>
      <c r="R319" s="22"/>
      <c r="S319" s="22"/>
      <c r="T319" s="22"/>
      <c r="U319" s="22"/>
      <c r="V319" s="22"/>
      <c r="W319" s="22"/>
      <c r="X319" s="15"/>
      <c r="Y319" s="6" t="s">
        <v>41</v>
      </c>
      <c r="Z319" s="14" t="s">
        <v>1535</v>
      </c>
      <c r="AA319" s="12" t="str">
        <f t="shared" si="1"/>
        <v>M1-NyO-21b-I-1</v>
      </c>
      <c r="AB319" s="15"/>
      <c r="AC319" s="15"/>
      <c r="AD319" s="16" t="s">
        <v>44</v>
      </c>
      <c r="AE319" s="16"/>
    </row>
    <row r="320" ht="75.0" customHeight="1">
      <c r="A320" s="6" t="s">
        <v>1528</v>
      </c>
      <c r="B320" s="6" t="s">
        <v>1529</v>
      </c>
      <c r="C320" s="7" t="s">
        <v>32</v>
      </c>
      <c r="D320" s="8" t="s">
        <v>33</v>
      </c>
      <c r="E320" s="6"/>
      <c r="F320" s="9" t="s">
        <v>1536</v>
      </c>
      <c r="G320" s="20" t="s">
        <v>1537</v>
      </c>
      <c r="H320" s="23"/>
      <c r="I320" s="6" t="s">
        <v>214</v>
      </c>
      <c r="J320" s="6" t="s">
        <v>36</v>
      </c>
      <c r="K320" s="9" t="s">
        <v>1532</v>
      </c>
      <c r="L320" s="17" t="s">
        <v>1538</v>
      </c>
      <c r="M320" s="6" t="s">
        <v>39</v>
      </c>
      <c r="N320" s="10" t="s">
        <v>1534</v>
      </c>
      <c r="O320" s="10" t="s">
        <v>1534</v>
      </c>
      <c r="P320" s="22"/>
      <c r="Q320" s="15"/>
      <c r="R320" s="22"/>
      <c r="S320" s="22"/>
      <c r="T320" s="22"/>
      <c r="U320" s="22"/>
      <c r="V320" s="22"/>
      <c r="W320" s="22"/>
      <c r="X320" s="15"/>
      <c r="Y320" s="6" t="s">
        <v>41</v>
      </c>
      <c r="Z320" s="14" t="s">
        <v>1539</v>
      </c>
      <c r="AA320" s="12" t="str">
        <f t="shared" si="1"/>
        <v>M1-NyO-21b-I-2</v>
      </c>
      <c r="AB320" s="15"/>
      <c r="AC320" s="15"/>
      <c r="AD320" s="16" t="s">
        <v>44</v>
      </c>
      <c r="AE320" s="16"/>
    </row>
    <row r="321" ht="75.0" customHeight="1">
      <c r="A321" s="6" t="s">
        <v>1528</v>
      </c>
      <c r="B321" s="6" t="s">
        <v>1529</v>
      </c>
      <c r="C321" s="7" t="s">
        <v>32</v>
      </c>
      <c r="D321" s="8" t="s">
        <v>33</v>
      </c>
      <c r="E321" s="6"/>
      <c r="F321" s="9" t="s">
        <v>1540</v>
      </c>
      <c r="G321" s="20"/>
      <c r="H321" s="23"/>
      <c r="I321" s="6" t="s">
        <v>214</v>
      </c>
      <c r="J321" s="16" t="s">
        <v>1541</v>
      </c>
      <c r="K321" s="9" t="s">
        <v>1532</v>
      </c>
      <c r="L321" s="17" t="s">
        <v>1542</v>
      </c>
      <c r="M321" s="6" t="s">
        <v>39</v>
      </c>
      <c r="N321" s="10" t="s">
        <v>1534</v>
      </c>
      <c r="O321" s="10" t="s">
        <v>1534</v>
      </c>
      <c r="P321" s="22"/>
      <c r="Q321" s="15"/>
      <c r="R321" s="22"/>
      <c r="S321" s="22"/>
      <c r="T321" s="22"/>
      <c r="U321" s="22"/>
      <c r="V321" s="22"/>
      <c r="W321" s="22"/>
      <c r="X321" s="15"/>
      <c r="Y321" s="6" t="s">
        <v>41</v>
      </c>
      <c r="Z321" s="14" t="s">
        <v>1543</v>
      </c>
      <c r="AA321" s="12" t="str">
        <f t="shared" si="1"/>
        <v>M1-NyO-21b-I-3</v>
      </c>
      <c r="AB321" s="15"/>
      <c r="AC321" s="15"/>
      <c r="AD321" s="16" t="s">
        <v>44</v>
      </c>
      <c r="AE321" s="16"/>
    </row>
    <row r="322" ht="75.0" customHeight="1">
      <c r="A322" s="6" t="s">
        <v>1528</v>
      </c>
      <c r="B322" s="6" t="s">
        <v>1529</v>
      </c>
      <c r="C322" s="18" t="s">
        <v>49</v>
      </c>
      <c r="D322" s="8" t="s">
        <v>33</v>
      </c>
      <c r="E322" s="6"/>
      <c r="F322" s="9" t="s">
        <v>1544</v>
      </c>
      <c r="G322" s="9" t="s">
        <v>1545</v>
      </c>
      <c r="H322" s="9"/>
      <c r="I322" s="6" t="s">
        <v>214</v>
      </c>
      <c r="J322" s="6" t="s">
        <v>71</v>
      </c>
      <c r="K322" s="9" t="s">
        <v>191</v>
      </c>
      <c r="L322" s="17" t="s">
        <v>1546</v>
      </c>
      <c r="M322" s="6" t="s">
        <v>39</v>
      </c>
      <c r="N322" s="14" t="s">
        <v>1547</v>
      </c>
      <c r="O322" s="14" t="s">
        <v>1547</v>
      </c>
      <c r="P322" s="22"/>
      <c r="Q322" s="15"/>
      <c r="R322" s="22"/>
      <c r="S322" s="22"/>
      <c r="T322" s="22"/>
      <c r="U322" s="22"/>
      <c r="V322" s="22"/>
      <c r="W322" s="22"/>
      <c r="X322" s="15"/>
      <c r="Y322" s="6" t="s">
        <v>41</v>
      </c>
      <c r="Z322" s="14" t="s">
        <v>1548</v>
      </c>
      <c r="AA322" s="12" t="str">
        <f t="shared" si="1"/>
        <v>M1-NyO-21b-E-1</v>
      </c>
      <c r="AB322" s="15"/>
      <c r="AC322" s="15"/>
      <c r="AD322" s="16" t="s">
        <v>44</v>
      </c>
      <c r="AE322" s="16"/>
    </row>
    <row r="323" ht="75.0" customHeight="1">
      <c r="A323" s="6" t="s">
        <v>1528</v>
      </c>
      <c r="B323" s="6" t="s">
        <v>1529</v>
      </c>
      <c r="C323" s="18" t="s">
        <v>49</v>
      </c>
      <c r="D323" s="8" t="s">
        <v>33</v>
      </c>
      <c r="E323" s="6"/>
      <c r="F323" s="9" t="s">
        <v>1549</v>
      </c>
      <c r="G323" s="9" t="s">
        <v>1550</v>
      </c>
      <c r="H323" s="9"/>
      <c r="I323" s="6" t="s">
        <v>214</v>
      </c>
      <c r="J323" s="6" t="s">
        <v>71</v>
      </c>
      <c r="K323" s="9" t="s">
        <v>191</v>
      </c>
      <c r="L323" s="17" t="s">
        <v>1551</v>
      </c>
      <c r="M323" s="6" t="s">
        <v>39</v>
      </c>
      <c r="N323" s="14" t="s">
        <v>1547</v>
      </c>
      <c r="O323" s="14" t="s">
        <v>1547</v>
      </c>
      <c r="P323" s="22"/>
      <c r="Q323" s="15"/>
      <c r="R323" s="22"/>
      <c r="S323" s="22"/>
      <c r="T323" s="22"/>
      <c r="U323" s="22"/>
      <c r="V323" s="22"/>
      <c r="W323" s="22"/>
      <c r="X323" s="15"/>
      <c r="Y323" s="6" t="s">
        <v>41</v>
      </c>
      <c r="Z323" s="14" t="s">
        <v>1552</v>
      </c>
      <c r="AA323" s="12" t="str">
        <f t="shared" si="1"/>
        <v>M1-NyO-21b-E-2</v>
      </c>
      <c r="AB323" s="15"/>
      <c r="AC323" s="15"/>
      <c r="AD323" s="16" t="s">
        <v>44</v>
      </c>
      <c r="AE323" s="16"/>
    </row>
    <row r="324" ht="75.0" customHeight="1">
      <c r="A324" s="6" t="s">
        <v>1528</v>
      </c>
      <c r="B324" s="6" t="s">
        <v>1529</v>
      </c>
      <c r="C324" s="18" t="s">
        <v>49</v>
      </c>
      <c r="D324" s="8" t="s">
        <v>33</v>
      </c>
      <c r="E324" s="6"/>
      <c r="F324" s="9" t="s">
        <v>1553</v>
      </c>
      <c r="G324" s="9" t="s">
        <v>1554</v>
      </c>
      <c r="H324" s="9"/>
      <c r="I324" s="6" t="s">
        <v>214</v>
      </c>
      <c r="J324" s="6" t="s">
        <v>71</v>
      </c>
      <c r="K324" s="9" t="s">
        <v>191</v>
      </c>
      <c r="L324" s="17" t="s">
        <v>1555</v>
      </c>
      <c r="M324" s="6" t="s">
        <v>39</v>
      </c>
      <c r="N324" s="14" t="s">
        <v>1547</v>
      </c>
      <c r="O324" s="14" t="s">
        <v>1547</v>
      </c>
      <c r="P324" s="22"/>
      <c r="Q324" s="15"/>
      <c r="R324" s="22"/>
      <c r="S324" s="22"/>
      <c r="T324" s="22"/>
      <c r="U324" s="22"/>
      <c r="V324" s="22"/>
      <c r="W324" s="22"/>
      <c r="X324" s="23"/>
      <c r="Y324" s="6" t="s">
        <v>41</v>
      </c>
      <c r="Z324" s="14" t="s">
        <v>1556</v>
      </c>
      <c r="AA324" s="12" t="str">
        <f t="shared" si="1"/>
        <v>M1-NyO-21b-E-3</v>
      </c>
      <c r="AB324" s="15"/>
      <c r="AC324" s="15"/>
      <c r="AD324" s="16" t="s">
        <v>44</v>
      </c>
      <c r="AE324" s="16"/>
    </row>
    <row r="325" ht="75.0" customHeight="1">
      <c r="A325" s="6" t="s">
        <v>1557</v>
      </c>
      <c r="B325" s="6" t="s">
        <v>1558</v>
      </c>
      <c r="C325" s="7" t="s">
        <v>32</v>
      </c>
      <c r="D325" s="8" t="s">
        <v>33</v>
      </c>
      <c r="E325" s="6"/>
      <c r="F325" s="9" t="s">
        <v>1559</v>
      </c>
      <c r="G325" s="9"/>
      <c r="H325" s="9"/>
      <c r="I325" s="6" t="s">
        <v>214</v>
      </c>
      <c r="J325" s="16" t="s">
        <v>500</v>
      </c>
      <c r="K325" s="9" t="s">
        <v>1560</v>
      </c>
      <c r="L325" s="17" t="s">
        <v>1561</v>
      </c>
      <c r="M325" s="6" t="s">
        <v>39</v>
      </c>
      <c r="N325" s="14" t="s">
        <v>1562</v>
      </c>
      <c r="O325" s="14" t="s">
        <v>1562</v>
      </c>
      <c r="P325" s="22"/>
      <c r="Q325" s="15"/>
      <c r="R325" s="10"/>
      <c r="S325" s="10"/>
      <c r="T325" s="10"/>
      <c r="U325" s="10"/>
      <c r="V325" s="10"/>
      <c r="W325" s="10"/>
      <c r="X325" s="15"/>
      <c r="Y325" s="6" t="s">
        <v>41</v>
      </c>
      <c r="Z325" s="10" t="s">
        <v>1563</v>
      </c>
      <c r="AA325" s="12" t="str">
        <f t="shared" si="1"/>
        <v>M1-NyO-22a-I-1</v>
      </c>
      <c r="AB325" s="15"/>
      <c r="AC325" s="16" t="s">
        <v>219</v>
      </c>
      <c r="AD325" s="16" t="s">
        <v>44</v>
      </c>
      <c r="AE325" s="16"/>
    </row>
    <row r="326" ht="75.0" customHeight="1">
      <c r="A326" s="6" t="s">
        <v>1557</v>
      </c>
      <c r="B326" s="6" t="s">
        <v>1558</v>
      </c>
      <c r="C326" s="7" t="s">
        <v>32</v>
      </c>
      <c r="D326" s="8" t="s">
        <v>33</v>
      </c>
      <c r="E326" s="6"/>
      <c r="F326" s="9" t="s">
        <v>1564</v>
      </c>
      <c r="G326" s="9" t="s">
        <v>1565</v>
      </c>
      <c r="H326" s="9"/>
      <c r="I326" s="6" t="s">
        <v>214</v>
      </c>
      <c r="J326" s="6" t="s">
        <v>110</v>
      </c>
      <c r="K326" s="9" t="s">
        <v>1560</v>
      </c>
      <c r="L326" s="17" t="s">
        <v>1566</v>
      </c>
      <c r="M326" s="6" t="s">
        <v>39</v>
      </c>
      <c r="N326" s="14" t="s">
        <v>1567</v>
      </c>
      <c r="O326" s="14" t="s">
        <v>1567</v>
      </c>
      <c r="P326" s="22"/>
      <c r="Q326" s="15"/>
      <c r="R326" s="10"/>
      <c r="S326" s="10"/>
      <c r="T326" s="10"/>
      <c r="U326" s="10"/>
      <c r="V326" s="10"/>
      <c r="W326" s="10"/>
      <c r="X326" s="15"/>
      <c r="Y326" s="6" t="s">
        <v>41</v>
      </c>
      <c r="Z326" s="14" t="s">
        <v>1568</v>
      </c>
      <c r="AA326" s="12" t="str">
        <f t="shared" si="1"/>
        <v>M1-NyO-22a-I-2</v>
      </c>
      <c r="AB326" s="15"/>
      <c r="AC326" s="16" t="s">
        <v>219</v>
      </c>
      <c r="AD326" s="16" t="s">
        <v>44</v>
      </c>
      <c r="AE326" s="16"/>
    </row>
    <row r="327" ht="75.0" customHeight="1">
      <c r="A327" s="6" t="s">
        <v>1557</v>
      </c>
      <c r="B327" s="6" t="s">
        <v>1558</v>
      </c>
      <c r="C327" s="7" t="s">
        <v>32</v>
      </c>
      <c r="D327" s="8" t="s">
        <v>33</v>
      </c>
      <c r="E327" s="6"/>
      <c r="F327" s="9" t="s">
        <v>1569</v>
      </c>
      <c r="G327" s="9" t="s">
        <v>1570</v>
      </c>
      <c r="H327" s="9"/>
      <c r="I327" s="6" t="s">
        <v>214</v>
      </c>
      <c r="J327" s="6" t="s">
        <v>36</v>
      </c>
      <c r="K327" s="9" t="s">
        <v>1560</v>
      </c>
      <c r="L327" s="17" t="s">
        <v>1571</v>
      </c>
      <c r="M327" s="6" t="s">
        <v>39</v>
      </c>
      <c r="N327" s="14" t="s">
        <v>1572</v>
      </c>
      <c r="O327" s="14" t="s">
        <v>1572</v>
      </c>
      <c r="P327" s="22"/>
      <c r="Q327" s="15"/>
      <c r="R327" s="10"/>
      <c r="S327" s="10"/>
      <c r="T327" s="10"/>
      <c r="U327" s="10"/>
      <c r="V327" s="10"/>
      <c r="W327" s="10"/>
      <c r="X327" s="10"/>
      <c r="Y327" s="6" t="s">
        <v>41</v>
      </c>
      <c r="Z327" s="14" t="s">
        <v>1573</v>
      </c>
      <c r="AA327" s="12" t="str">
        <f t="shared" si="1"/>
        <v>M1-NyO-22a-I-3</v>
      </c>
      <c r="AB327" s="15"/>
      <c r="AC327" s="16" t="s">
        <v>219</v>
      </c>
      <c r="AD327" s="16" t="s">
        <v>44</v>
      </c>
      <c r="AE327" s="16"/>
    </row>
    <row r="328" ht="75.0" customHeight="1">
      <c r="A328" s="6" t="s">
        <v>1557</v>
      </c>
      <c r="B328" s="6" t="s">
        <v>1558</v>
      </c>
      <c r="C328" s="18" t="s">
        <v>49</v>
      </c>
      <c r="D328" s="8" t="s">
        <v>33</v>
      </c>
      <c r="E328" s="6"/>
      <c r="F328" s="9" t="s">
        <v>1574</v>
      </c>
      <c r="G328" s="17" t="s">
        <v>1575</v>
      </c>
      <c r="H328" s="9"/>
      <c r="I328" s="6" t="s">
        <v>214</v>
      </c>
      <c r="J328" s="6" t="s">
        <v>71</v>
      </c>
      <c r="K328" s="9" t="s">
        <v>1576</v>
      </c>
      <c r="L328" s="17" t="s">
        <v>1577</v>
      </c>
      <c r="M328" s="6" t="s">
        <v>39</v>
      </c>
      <c r="N328" s="22" t="s">
        <v>1562</v>
      </c>
      <c r="O328" s="22" t="s">
        <v>1562</v>
      </c>
      <c r="P328" s="22"/>
      <c r="Q328" s="15"/>
      <c r="R328" s="10"/>
      <c r="S328" s="10"/>
      <c r="T328" s="10"/>
      <c r="U328" s="10"/>
      <c r="V328" s="10"/>
      <c r="W328" s="10"/>
      <c r="X328" s="15"/>
      <c r="Y328" s="6" t="s">
        <v>41</v>
      </c>
      <c r="Z328" s="14" t="s">
        <v>1578</v>
      </c>
      <c r="AA328" s="12" t="str">
        <f t="shared" si="1"/>
        <v>M1-NyO-22a-E-1</v>
      </c>
      <c r="AB328" s="15"/>
      <c r="AC328" s="16" t="s">
        <v>219</v>
      </c>
      <c r="AD328" s="16" t="s">
        <v>44</v>
      </c>
      <c r="AE328" s="16"/>
    </row>
    <row r="329" ht="75.0" customHeight="1">
      <c r="A329" s="6" t="s">
        <v>1557</v>
      </c>
      <c r="B329" s="6" t="s">
        <v>1558</v>
      </c>
      <c r="C329" s="18" t="s">
        <v>49</v>
      </c>
      <c r="D329" s="8" t="s">
        <v>33</v>
      </c>
      <c r="E329" s="6"/>
      <c r="F329" s="9" t="s">
        <v>1579</v>
      </c>
      <c r="G329" s="9" t="s">
        <v>1580</v>
      </c>
      <c r="H329" s="9"/>
      <c r="I329" s="6" t="s">
        <v>214</v>
      </c>
      <c r="J329" s="6" t="s">
        <v>71</v>
      </c>
      <c r="K329" s="9" t="s">
        <v>1576</v>
      </c>
      <c r="L329" s="17" t="s">
        <v>1581</v>
      </c>
      <c r="M329" s="6" t="s">
        <v>39</v>
      </c>
      <c r="N329" s="14" t="s">
        <v>1582</v>
      </c>
      <c r="O329" s="14" t="s">
        <v>1582</v>
      </c>
      <c r="P329" s="22"/>
      <c r="Q329" s="15"/>
      <c r="R329" s="22"/>
      <c r="S329" s="22"/>
      <c r="T329" s="22"/>
      <c r="U329" s="22"/>
      <c r="V329" s="22"/>
      <c r="W329" s="22"/>
      <c r="X329" s="15"/>
      <c r="Y329" s="6" t="s">
        <v>41</v>
      </c>
      <c r="Z329" s="14" t="s">
        <v>1583</v>
      </c>
      <c r="AA329" s="12" t="str">
        <f t="shared" si="1"/>
        <v>M1-NyO-22a-E-2</v>
      </c>
      <c r="AB329" s="15"/>
      <c r="AC329" s="16" t="s">
        <v>219</v>
      </c>
      <c r="AD329" s="16" t="s">
        <v>44</v>
      </c>
      <c r="AE329" s="16"/>
    </row>
    <row r="330" ht="75.0" customHeight="1">
      <c r="A330" s="6" t="s">
        <v>1557</v>
      </c>
      <c r="B330" s="6" t="s">
        <v>1558</v>
      </c>
      <c r="C330" s="18" t="s">
        <v>49</v>
      </c>
      <c r="D330" s="8" t="s">
        <v>33</v>
      </c>
      <c r="E330" s="6"/>
      <c r="F330" s="9" t="s">
        <v>1584</v>
      </c>
      <c r="G330" s="17" t="s">
        <v>1585</v>
      </c>
      <c r="H330" s="9"/>
      <c r="I330" s="6" t="s">
        <v>214</v>
      </c>
      <c r="J330" s="6" t="s">
        <v>71</v>
      </c>
      <c r="K330" s="9" t="s">
        <v>1576</v>
      </c>
      <c r="L330" s="17" t="s">
        <v>1586</v>
      </c>
      <c r="M330" s="6" t="s">
        <v>39</v>
      </c>
      <c r="N330" s="22" t="s">
        <v>1587</v>
      </c>
      <c r="O330" s="22" t="s">
        <v>1587</v>
      </c>
      <c r="P330" s="22"/>
      <c r="Q330" s="15"/>
      <c r="R330" s="22"/>
      <c r="S330" s="22"/>
      <c r="T330" s="22"/>
      <c r="U330" s="22"/>
      <c r="V330" s="22"/>
      <c r="W330" s="22"/>
      <c r="X330" s="15"/>
      <c r="Y330" s="6" t="s">
        <v>41</v>
      </c>
      <c r="Z330" s="14" t="s">
        <v>1588</v>
      </c>
      <c r="AA330" s="12" t="str">
        <f t="shared" si="1"/>
        <v>M1-NyO-22a-E-3</v>
      </c>
      <c r="AB330" s="15"/>
      <c r="AC330" s="16" t="s">
        <v>219</v>
      </c>
      <c r="AD330" s="16" t="s">
        <v>44</v>
      </c>
      <c r="AE330" s="16"/>
    </row>
    <row r="331" ht="75.0" customHeight="1">
      <c r="A331" s="6" t="s">
        <v>1589</v>
      </c>
      <c r="B331" s="6" t="s">
        <v>1590</v>
      </c>
      <c r="C331" s="7" t="s">
        <v>32</v>
      </c>
      <c r="D331" s="8" t="s">
        <v>33</v>
      </c>
      <c r="E331" s="6"/>
      <c r="F331" s="9" t="s">
        <v>1591</v>
      </c>
      <c r="G331" s="9"/>
      <c r="H331" s="9"/>
      <c r="I331" s="6" t="s">
        <v>214</v>
      </c>
      <c r="J331" s="16" t="s">
        <v>500</v>
      </c>
      <c r="K331" s="9" t="s">
        <v>1592</v>
      </c>
      <c r="L331" s="17" t="s">
        <v>1593</v>
      </c>
      <c r="M331" s="6" t="s">
        <v>39</v>
      </c>
      <c r="N331" s="22" t="s">
        <v>1594</v>
      </c>
      <c r="O331" s="10" t="s">
        <v>1595</v>
      </c>
      <c r="P331" s="22"/>
      <c r="Q331" s="15"/>
      <c r="R331" s="22"/>
      <c r="S331" s="22"/>
      <c r="T331" s="22"/>
      <c r="U331" s="22"/>
      <c r="V331" s="22"/>
      <c r="W331" s="22"/>
      <c r="X331" s="15"/>
      <c r="Y331" s="6" t="s">
        <v>1596</v>
      </c>
      <c r="Z331" s="10" t="s">
        <v>1597</v>
      </c>
      <c r="AA331" s="12" t="str">
        <f t="shared" si="1"/>
        <v>M1-MyM-1b-I-1</v>
      </c>
      <c r="AB331" s="15"/>
      <c r="AC331" s="15"/>
      <c r="AD331" s="16" t="s">
        <v>44</v>
      </c>
      <c r="AE331" s="16"/>
    </row>
    <row r="332" ht="75.0" customHeight="1">
      <c r="A332" s="6" t="s">
        <v>1589</v>
      </c>
      <c r="B332" s="6" t="s">
        <v>1590</v>
      </c>
      <c r="C332" s="7" t="s">
        <v>32</v>
      </c>
      <c r="D332" s="8" t="s">
        <v>33</v>
      </c>
      <c r="E332" s="8" t="s">
        <v>103</v>
      </c>
      <c r="F332" s="9" t="s">
        <v>1598</v>
      </c>
      <c r="G332" s="17" t="s">
        <v>1599</v>
      </c>
      <c r="H332" s="9"/>
      <c r="I332" s="6" t="s">
        <v>214</v>
      </c>
      <c r="J332" s="6" t="s">
        <v>110</v>
      </c>
      <c r="K332" s="9" t="s">
        <v>1600</v>
      </c>
      <c r="L332" s="17" t="s">
        <v>1601</v>
      </c>
      <c r="M332" s="6" t="s">
        <v>39</v>
      </c>
      <c r="N332" s="10" t="s">
        <v>1602</v>
      </c>
      <c r="O332" s="10" t="s">
        <v>1603</v>
      </c>
      <c r="P332" s="22"/>
      <c r="Q332" s="15"/>
      <c r="R332" s="22"/>
      <c r="S332" s="22"/>
      <c r="T332" s="22"/>
      <c r="U332" s="22"/>
      <c r="V332" s="22"/>
      <c r="W332" s="22"/>
      <c r="X332" s="15"/>
      <c r="Y332" s="6" t="s">
        <v>1596</v>
      </c>
      <c r="Z332" s="14" t="s">
        <v>1604</v>
      </c>
      <c r="AA332" s="12" t="str">
        <f t="shared" si="1"/>
        <v>M1-MyM-1b-I-2</v>
      </c>
      <c r="AB332" s="15"/>
      <c r="AC332" s="15"/>
      <c r="AD332" s="16" t="s">
        <v>44</v>
      </c>
      <c r="AE332" s="16"/>
    </row>
    <row r="333" ht="75.0" customHeight="1">
      <c r="A333" s="6" t="s">
        <v>1589</v>
      </c>
      <c r="B333" s="6" t="s">
        <v>1590</v>
      </c>
      <c r="C333" s="7" t="s">
        <v>32</v>
      </c>
      <c r="D333" s="8" t="s">
        <v>33</v>
      </c>
      <c r="E333" s="6"/>
      <c r="F333" s="9" t="s">
        <v>1605</v>
      </c>
      <c r="G333" s="9"/>
      <c r="H333" s="9"/>
      <c r="I333" s="6" t="s">
        <v>214</v>
      </c>
      <c r="J333" s="16" t="s">
        <v>500</v>
      </c>
      <c r="K333" s="17" t="s">
        <v>1606</v>
      </c>
      <c r="L333" s="17" t="s">
        <v>1607</v>
      </c>
      <c r="M333" s="6" t="s">
        <v>39</v>
      </c>
      <c r="N333" s="22" t="s">
        <v>1608</v>
      </c>
      <c r="O333" s="22" t="s">
        <v>1609</v>
      </c>
      <c r="P333" s="22"/>
      <c r="Q333" s="15"/>
      <c r="R333" s="22"/>
      <c r="S333" s="22"/>
      <c r="T333" s="22"/>
      <c r="U333" s="22"/>
      <c r="V333" s="22"/>
      <c r="W333" s="22"/>
      <c r="X333" s="15"/>
      <c r="Y333" s="6" t="s">
        <v>1596</v>
      </c>
      <c r="Z333" s="10" t="s">
        <v>1610</v>
      </c>
      <c r="AA333" s="12" t="str">
        <f t="shared" si="1"/>
        <v>M1-MyM-1b-I-3</v>
      </c>
      <c r="AB333" s="15"/>
      <c r="AC333" s="15"/>
      <c r="AD333" s="16" t="s">
        <v>44</v>
      </c>
      <c r="AE333" s="16"/>
    </row>
    <row r="334" ht="75.0" customHeight="1">
      <c r="A334" s="6" t="s">
        <v>1589</v>
      </c>
      <c r="B334" s="6" t="s">
        <v>1590</v>
      </c>
      <c r="C334" s="18" t="s">
        <v>49</v>
      </c>
      <c r="D334" s="8" t="s">
        <v>33</v>
      </c>
      <c r="E334" s="8" t="s">
        <v>103</v>
      </c>
      <c r="F334" s="9" t="s">
        <v>1611</v>
      </c>
      <c r="G334" s="9" t="s">
        <v>1612</v>
      </c>
      <c r="H334" s="9"/>
      <c r="I334" s="6" t="s">
        <v>214</v>
      </c>
      <c r="J334" s="6" t="s">
        <v>36</v>
      </c>
      <c r="K334" s="9" t="s">
        <v>1613</v>
      </c>
      <c r="L334" s="17" t="s">
        <v>1614</v>
      </c>
      <c r="M334" s="6" t="s">
        <v>39</v>
      </c>
      <c r="N334" s="14" t="s">
        <v>1615</v>
      </c>
      <c r="O334" s="14" t="s">
        <v>1615</v>
      </c>
      <c r="P334" s="22"/>
      <c r="Q334" s="15"/>
      <c r="R334" s="22"/>
      <c r="S334" s="22"/>
      <c r="T334" s="22"/>
      <c r="U334" s="22"/>
      <c r="V334" s="22"/>
      <c r="W334" s="22"/>
      <c r="X334" s="15"/>
      <c r="Y334" s="6" t="s">
        <v>1596</v>
      </c>
      <c r="Z334" s="10" t="s">
        <v>1616</v>
      </c>
      <c r="AA334" s="12" t="str">
        <f t="shared" si="1"/>
        <v>M1-MyM-1b-E-1</v>
      </c>
      <c r="AB334" s="15"/>
      <c r="AC334" s="15"/>
      <c r="AD334" s="16" t="s">
        <v>44</v>
      </c>
      <c r="AE334" s="16"/>
    </row>
    <row r="335" ht="75.0" customHeight="1">
      <c r="A335" s="6" t="s">
        <v>1589</v>
      </c>
      <c r="B335" s="6" t="s">
        <v>1590</v>
      </c>
      <c r="C335" s="18" t="s">
        <v>49</v>
      </c>
      <c r="D335" s="8" t="s">
        <v>33</v>
      </c>
      <c r="E335" s="6"/>
      <c r="F335" s="9" t="s">
        <v>1611</v>
      </c>
      <c r="G335" s="9" t="s">
        <v>1617</v>
      </c>
      <c r="H335" s="9"/>
      <c r="I335" s="6" t="s">
        <v>214</v>
      </c>
      <c r="J335" s="6" t="s">
        <v>36</v>
      </c>
      <c r="K335" s="9" t="s">
        <v>1613</v>
      </c>
      <c r="L335" s="17" t="s">
        <v>1618</v>
      </c>
      <c r="M335" s="6" t="s">
        <v>39</v>
      </c>
      <c r="N335" s="14" t="s">
        <v>1619</v>
      </c>
      <c r="O335" s="14" t="s">
        <v>1619</v>
      </c>
      <c r="P335" s="22"/>
      <c r="Q335" s="15"/>
      <c r="R335" s="22"/>
      <c r="S335" s="22"/>
      <c r="T335" s="22"/>
      <c r="U335" s="22"/>
      <c r="V335" s="22"/>
      <c r="W335" s="22"/>
      <c r="X335" s="15"/>
      <c r="Y335" s="6" t="s">
        <v>1596</v>
      </c>
      <c r="Z335" s="10" t="s">
        <v>1620</v>
      </c>
      <c r="AA335" s="12" t="str">
        <f t="shared" si="1"/>
        <v>M1-MyM-1b-E-2</v>
      </c>
      <c r="AB335" s="15"/>
      <c r="AC335" s="15"/>
      <c r="AD335" s="16" t="s">
        <v>44</v>
      </c>
      <c r="AE335" s="16"/>
    </row>
    <row r="336" ht="75.0" customHeight="1">
      <c r="A336" s="6" t="s">
        <v>1589</v>
      </c>
      <c r="B336" s="6" t="s">
        <v>1590</v>
      </c>
      <c r="C336" s="18" t="s">
        <v>49</v>
      </c>
      <c r="D336" s="8" t="s">
        <v>33</v>
      </c>
      <c r="E336" s="8" t="s">
        <v>103</v>
      </c>
      <c r="F336" s="9" t="s">
        <v>1611</v>
      </c>
      <c r="G336" s="17" t="s">
        <v>1621</v>
      </c>
      <c r="H336" s="23"/>
      <c r="I336" s="15" t="s">
        <v>214</v>
      </c>
      <c r="J336" s="15" t="s">
        <v>36</v>
      </c>
      <c r="K336" s="23" t="s">
        <v>1613</v>
      </c>
      <c r="L336" s="17" t="s">
        <v>1622</v>
      </c>
      <c r="M336" s="15" t="s">
        <v>39</v>
      </c>
      <c r="N336" s="10" t="s">
        <v>1623</v>
      </c>
      <c r="O336" s="10" t="s">
        <v>1623</v>
      </c>
      <c r="P336" s="22"/>
      <c r="Q336" s="15"/>
      <c r="R336" s="22"/>
      <c r="S336" s="22"/>
      <c r="T336" s="22"/>
      <c r="U336" s="22"/>
      <c r="V336" s="22"/>
      <c r="W336" s="22"/>
      <c r="X336" s="15"/>
      <c r="Y336" s="6" t="s">
        <v>1596</v>
      </c>
      <c r="Z336" s="10" t="s">
        <v>1624</v>
      </c>
      <c r="AA336" s="12" t="str">
        <f t="shared" si="1"/>
        <v>M1-MyM-1b-E-3</v>
      </c>
      <c r="AB336" s="15"/>
      <c r="AC336" s="15"/>
      <c r="AD336" s="16" t="s">
        <v>44</v>
      </c>
      <c r="AE336" s="16"/>
    </row>
    <row r="337" ht="75.0" customHeight="1">
      <c r="A337" s="6" t="s">
        <v>1625</v>
      </c>
      <c r="B337" s="6" t="s">
        <v>1626</v>
      </c>
      <c r="C337" s="7" t="s">
        <v>32</v>
      </c>
      <c r="D337" s="8" t="s">
        <v>33</v>
      </c>
      <c r="E337" s="6"/>
      <c r="F337" s="37" t="s">
        <v>1627</v>
      </c>
      <c r="G337" s="17" t="s">
        <v>1628</v>
      </c>
      <c r="H337" s="23"/>
      <c r="I337" s="16" t="s">
        <v>214</v>
      </c>
      <c r="J337" s="16" t="s">
        <v>110</v>
      </c>
      <c r="K337" s="28"/>
      <c r="L337" s="28" t="s">
        <v>1629</v>
      </c>
      <c r="M337" s="16" t="s">
        <v>39</v>
      </c>
      <c r="N337" s="10" t="s">
        <v>1630</v>
      </c>
      <c r="O337" s="10" t="s">
        <v>1630</v>
      </c>
      <c r="P337" s="22"/>
      <c r="Q337" s="15"/>
      <c r="R337" s="22"/>
      <c r="S337" s="22"/>
      <c r="T337" s="22"/>
      <c r="U337" s="22"/>
      <c r="V337" s="22"/>
      <c r="W337" s="22"/>
      <c r="X337" s="15"/>
      <c r="Y337" s="6" t="s">
        <v>1596</v>
      </c>
      <c r="Z337" s="10" t="s">
        <v>1631</v>
      </c>
      <c r="AA337" s="12" t="str">
        <f t="shared" si="1"/>
        <v>M1-MyM-1a-I-1</v>
      </c>
      <c r="AB337" s="15"/>
      <c r="AC337" s="16" t="s">
        <v>219</v>
      </c>
      <c r="AD337" s="16" t="s">
        <v>44</v>
      </c>
      <c r="AE337" s="16"/>
    </row>
    <row r="338" ht="75.0" customHeight="1">
      <c r="A338" s="6" t="s">
        <v>1625</v>
      </c>
      <c r="B338" s="6" t="s">
        <v>1626</v>
      </c>
      <c r="C338" s="7" t="s">
        <v>32</v>
      </c>
      <c r="D338" s="8" t="s">
        <v>33</v>
      </c>
      <c r="E338" s="6"/>
      <c r="F338" s="37" t="s">
        <v>1632</v>
      </c>
      <c r="G338" s="28" t="s">
        <v>1633</v>
      </c>
      <c r="H338" s="22"/>
      <c r="I338" s="16" t="s">
        <v>214</v>
      </c>
      <c r="J338" s="16" t="s">
        <v>110</v>
      </c>
      <c r="K338" s="28"/>
      <c r="L338" s="28" t="s">
        <v>1634</v>
      </c>
      <c r="M338" s="16" t="s">
        <v>39</v>
      </c>
      <c r="N338" s="10" t="s">
        <v>1630</v>
      </c>
      <c r="O338" s="10" t="s">
        <v>1630</v>
      </c>
      <c r="P338" s="22"/>
      <c r="Q338" s="15"/>
      <c r="R338" s="22"/>
      <c r="S338" s="22"/>
      <c r="T338" s="22"/>
      <c r="U338" s="22"/>
      <c r="V338" s="22"/>
      <c r="W338" s="22"/>
      <c r="X338" s="15"/>
      <c r="Y338" s="6" t="s">
        <v>1596</v>
      </c>
      <c r="Z338" s="14" t="s">
        <v>1635</v>
      </c>
      <c r="AA338" s="12" t="str">
        <f t="shared" si="1"/>
        <v>M1-MyM-1a-I-2</v>
      </c>
      <c r="AB338" s="15"/>
      <c r="AC338" s="16" t="s">
        <v>219</v>
      </c>
      <c r="AD338" s="16" t="s">
        <v>44</v>
      </c>
      <c r="AE338" s="16"/>
    </row>
    <row r="339" ht="75.0" customHeight="1">
      <c r="A339" s="6" t="s">
        <v>1625</v>
      </c>
      <c r="B339" s="6" t="s">
        <v>1626</v>
      </c>
      <c r="C339" s="7" t="s">
        <v>32</v>
      </c>
      <c r="D339" s="8" t="s">
        <v>33</v>
      </c>
      <c r="E339" s="6"/>
      <c r="F339" s="37" t="s">
        <v>1636</v>
      </c>
      <c r="G339" s="28" t="s">
        <v>1637</v>
      </c>
      <c r="H339" s="22"/>
      <c r="I339" s="16" t="s">
        <v>214</v>
      </c>
      <c r="J339" s="16" t="s">
        <v>110</v>
      </c>
      <c r="K339" s="37"/>
      <c r="L339" s="37" t="s">
        <v>1638</v>
      </c>
      <c r="M339" s="16" t="s">
        <v>39</v>
      </c>
      <c r="N339" s="10" t="s">
        <v>1630</v>
      </c>
      <c r="O339" s="10" t="s">
        <v>1630</v>
      </c>
      <c r="P339" s="22"/>
      <c r="Q339" s="15"/>
      <c r="R339" s="22"/>
      <c r="S339" s="22"/>
      <c r="T339" s="22"/>
      <c r="U339" s="22"/>
      <c r="V339" s="22"/>
      <c r="W339" s="22"/>
      <c r="X339" s="15"/>
      <c r="Y339" s="6" t="s">
        <v>1596</v>
      </c>
      <c r="Z339" s="14" t="s">
        <v>1639</v>
      </c>
      <c r="AA339" s="12" t="str">
        <f t="shared" si="1"/>
        <v>M1-MyM-1a-I-3</v>
      </c>
      <c r="AB339" s="15"/>
      <c r="AC339" s="15"/>
      <c r="AD339" s="16" t="s">
        <v>44</v>
      </c>
      <c r="AE339" s="16"/>
    </row>
    <row r="340" ht="75.0" customHeight="1">
      <c r="A340" s="6" t="s">
        <v>1625</v>
      </c>
      <c r="B340" s="6" t="s">
        <v>1626</v>
      </c>
      <c r="C340" s="7" t="s">
        <v>32</v>
      </c>
      <c r="D340" s="8" t="s">
        <v>33</v>
      </c>
      <c r="E340" s="6"/>
      <c r="F340" s="37" t="s">
        <v>1640</v>
      </c>
      <c r="G340" s="28" t="s">
        <v>1641</v>
      </c>
      <c r="H340" s="22"/>
      <c r="I340" s="16" t="s">
        <v>214</v>
      </c>
      <c r="J340" s="16" t="s">
        <v>110</v>
      </c>
      <c r="K340" s="22"/>
      <c r="L340" s="37" t="s">
        <v>1642</v>
      </c>
      <c r="M340" s="16" t="s">
        <v>39</v>
      </c>
      <c r="N340" s="10" t="s">
        <v>1630</v>
      </c>
      <c r="O340" s="10" t="s">
        <v>1630</v>
      </c>
      <c r="P340" s="22"/>
      <c r="Q340" s="15"/>
      <c r="R340" s="22"/>
      <c r="S340" s="22"/>
      <c r="T340" s="22"/>
      <c r="U340" s="22"/>
      <c r="V340" s="22"/>
      <c r="W340" s="22"/>
      <c r="X340" s="15"/>
      <c r="Y340" s="6" t="s">
        <v>1596</v>
      </c>
      <c r="Z340" s="14" t="s">
        <v>1643</v>
      </c>
      <c r="AA340" s="12" t="str">
        <f t="shared" si="1"/>
        <v>M1-MyM-1a-I-4</v>
      </c>
      <c r="AB340" s="15"/>
      <c r="AC340" s="16" t="s">
        <v>219</v>
      </c>
      <c r="AD340" s="16" t="s">
        <v>44</v>
      </c>
      <c r="AE340" s="16"/>
    </row>
    <row r="341" ht="75.0" customHeight="1">
      <c r="A341" s="6" t="s">
        <v>1625</v>
      </c>
      <c r="B341" s="6" t="s">
        <v>1626</v>
      </c>
      <c r="C341" s="18" t="s">
        <v>49</v>
      </c>
      <c r="D341" s="8" t="s">
        <v>33</v>
      </c>
      <c r="E341" s="6"/>
      <c r="F341" s="37" t="s">
        <v>1644</v>
      </c>
      <c r="G341" s="10"/>
      <c r="H341" s="22"/>
      <c r="I341" s="16" t="s">
        <v>214</v>
      </c>
      <c r="J341" s="16" t="s">
        <v>1541</v>
      </c>
      <c r="K341" s="28"/>
      <c r="L341" s="28" t="s">
        <v>1645</v>
      </c>
      <c r="M341" s="16" t="s">
        <v>39</v>
      </c>
      <c r="N341" s="10" t="s">
        <v>1630</v>
      </c>
      <c r="O341" s="10" t="s">
        <v>1630</v>
      </c>
      <c r="P341" s="22"/>
      <c r="Q341" s="15"/>
      <c r="R341" s="22"/>
      <c r="S341" s="22"/>
      <c r="T341" s="22"/>
      <c r="U341" s="22"/>
      <c r="V341" s="22"/>
      <c r="W341" s="22"/>
      <c r="X341" s="15"/>
      <c r="Y341" s="6" t="s">
        <v>1596</v>
      </c>
      <c r="Z341" s="14" t="s">
        <v>1646</v>
      </c>
      <c r="AA341" s="12" t="str">
        <f t="shared" si="1"/>
        <v>M1-MyM-1a-E-1</v>
      </c>
      <c r="AB341" s="15"/>
      <c r="AC341" s="16" t="s">
        <v>219</v>
      </c>
      <c r="AD341" s="16" t="s">
        <v>44</v>
      </c>
      <c r="AE341" s="16"/>
    </row>
    <row r="342" ht="75.0" customHeight="1">
      <c r="A342" s="6" t="s">
        <v>1625</v>
      </c>
      <c r="B342" s="6" t="s">
        <v>1626</v>
      </c>
      <c r="C342" s="18" t="s">
        <v>49</v>
      </c>
      <c r="D342" s="8" t="s">
        <v>33</v>
      </c>
      <c r="E342" s="6"/>
      <c r="F342" s="37" t="s">
        <v>1647</v>
      </c>
      <c r="G342" s="10"/>
      <c r="H342" s="22"/>
      <c r="I342" s="16" t="s">
        <v>214</v>
      </c>
      <c r="J342" s="16" t="s">
        <v>1541</v>
      </c>
      <c r="K342" s="22"/>
      <c r="L342" s="10" t="s">
        <v>1648</v>
      </c>
      <c r="M342" s="16" t="s">
        <v>39</v>
      </c>
      <c r="N342" s="10" t="s">
        <v>1630</v>
      </c>
      <c r="O342" s="10" t="s">
        <v>1630</v>
      </c>
      <c r="P342" s="22"/>
      <c r="Q342" s="15"/>
      <c r="R342" s="22"/>
      <c r="S342" s="22"/>
      <c r="T342" s="22"/>
      <c r="U342" s="22"/>
      <c r="V342" s="22"/>
      <c r="W342" s="22"/>
      <c r="X342" s="15"/>
      <c r="Y342" s="6" t="s">
        <v>1596</v>
      </c>
      <c r="Z342" s="14" t="s">
        <v>1649</v>
      </c>
      <c r="AA342" s="12" t="str">
        <f t="shared" si="1"/>
        <v>M1-MyM-1a-E-2</v>
      </c>
      <c r="AB342" s="15"/>
      <c r="AC342" s="16" t="s">
        <v>219</v>
      </c>
      <c r="AD342" s="16" t="s">
        <v>44</v>
      </c>
      <c r="AE342" s="16"/>
    </row>
    <row r="343" ht="75.0" customHeight="1">
      <c r="A343" s="6" t="s">
        <v>1650</v>
      </c>
      <c r="B343" s="6" t="s">
        <v>1651</v>
      </c>
      <c r="C343" s="7" t="s">
        <v>32</v>
      </c>
      <c r="D343" s="8" t="s">
        <v>33</v>
      </c>
      <c r="E343" s="6"/>
      <c r="F343" s="17" t="s">
        <v>1652</v>
      </c>
      <c r="G343" s="9"/>
      <c r="H343" s="23"/>
      <c r="I343" s="15" t="s">
        <v>214</v>
      </c>
      <c r="J343" s="15" t="s">
        <v>47</v>
      </c>
      <c r="K343" s="17" t="s">
        <v>1653</v>
      </c>
      <c r="L343" s="9" t="s">
        <v>86</v>
      </c>
      <c r="M343" s="15" t="s">
        <v>39</v>
      </c>
      <c r="N343" s="10" t="s">
        <v>1654</v>
      </c>
      <c r="O343" s="10" t="s">
        <v>1655</v>
      </c>
      <c r="P343" s="22"/>
      <c r="Q343" s="15"/>
      <c r="R343" s="22"/>
      <c r="S343" s="22"/>
      <c r="T343" s="22"/>
      <c r="U343" s="22"/>
      <c r="V343" s="22"/>
      <c r="W343" s="22"/>
      <c r="X343" s="15"/>
      <c r="Y343" s="6" t="s">
        <v>1596</v>
      </c>
      <c r="Z343" s="14" t="s">
        <v>1656</v>
      </c>
      <c r="AA343" s="12" t="str">
        <f t="shared" si="1"/>
        <v>M1-MyM-2a-I-1</v>
      </c>
      <c r="AB343" s="15" t="s">
        <v>43</v>
      </c>
      <c r="AC343" s="16" t="s">
        <v>219</v>
      </c>
      <c r="AD343" s="16" t="s">
        <v>44</v>
      </c>
      <c r="AE343" s="16" t="s">
        <v>45</v>
      </c>
    </row>
    <row r="344" ht="75.0" customHeight="1">
      <c r="A344" s="6" t="s">
        <v>1650</v>
      </c>
      <c r="B344" s="6" t="s">
        <v>1651</v>
      </c>
      <c r="C344" s="7" t="s">
        <v>32</v>
      </c>
      <c r="D344" s="16" t="s">
        <v>33</v>
      </c>
      <c r="E344" s="6"/>
      <c r="F344" s="9" t="s">
        <v>1657</v>
      </c>
      <c r="G344" s="9"/>
      <c r="H344" s="9"/>
      <c r="I344" s="6" t="s">
        <v>214</v>
      </c>
      <c r="J344" s="6" t="s">
        <v>47</v>
      </c>
      <c r="K344" s="17" t="s">
        <v>1658</v>
      </c>
      <c r="L344" s="9" t="s">
        <v>86</v>
      </c>
      <c r="M344" s="6" t="s">
        <v>39</v>
      </c>
      <c r="N344" s="10" t="s">
        <v>1654</v>
      </c>
      <c r="O344" s="10" t="s">
        <v>1659</v>
      </c>
      <c r="P344" s="22"/>
      <c r="Q344" s="15"/>
      <c r="R344" s="22"/>
      <c r="S344" s="22"/>
      <c r="T344" s="22"/>
      <c r="U344" s="22"/>
      <c r="V344" s="22"/>
      <c r="W344" s="22"/>
      <c r="X344" s="15"/>
      <c r="Y344" s="6" t="s">
        <v>1596</v>
      </c>
      <c r="Z344" s="14" t="s">
        <v>1660</v>
      </c>
      <c r="AA344" s="12" t="str">
        <f t="shared" si="1"/>
        <v>M1-MyM-2a-I-2</v>
      </c>
      <c r="AB344" s="15" t="s">
        <v>43</v>
      </c>
      <c r="AC344" s="16" t="s">
        <v>219</v>
      </c>
      <c r="AD344" s="16" t="s">
        <v>44</v>
      </c>
      <c r="AE344" s="16" t="s">
        <v>45</v>
      </c>
    </row>
    <row r="345" ht="75.0" customHeight="1">
      <c r="A345" s="6" t="s">
        <v>1650</v>
      </c>
      <c r="B345" s="6" t="s">
        <v>1651</v>
      </c>
      <c r="C345" s="7" t="s">
        <v>32</v>
      </c>
      <c r="D345" s="8" t="s">
        <v>33</v>
      </c>
      <c r="E345" s="6"/>
      <c r="F345" s="37" t="s">
        <v>1661</v>
      </c>
      <c r="G345" s="9"/>
      <c r="H345" s="9"/>
      <c r="I345" s="6" t="s">
        <v>214</v>
      </c>
      <c r="J345" s="6" t="s">
        <v>47</v>
      </c>
      <c r="K345" s="17" t="s">
        <v>1662</v>
      </c>
      <c r="L345" s="9" t="s">
        <v>86</v>
      </c>
      <c r="M345" s="6" t="s">
        <v>39</v>
      </c>
      <c r="N345" s="10" t="s">
        <v>1663</v>
      </c>
      <c r="O345" s="10" t="s">
        <v>1664</v>
      </c>
      <c r="P345" s="51"/>
      <c r="Q345" s="15"/>
      <c r="R345" s="22"/>
      <c r="S345" s="22"/>
      <c r="T345" s="22"/>
      <c r="U345" s="22"/>
      <c r="V345" s="22"/>
      <c r="W345" s="22"/>
      <c r="X345" s="15"/>
      <c r="Y345" s="6" t="s">
        <v>1596</v>
      </c>
      <c r="Z345" s="14" t="s">
        <v>1665</v>
      </c>
      <c r="AA345" s="12" t="str">
        <f t="shared" si="1"/>
        <v>M1-MyM-2a-I-3</v>
      </c>
      <c r="AB345" s="15" t="s">
        <v>43</v>
      </c>
      <c r="AC345" s="16" t="s">
        <v>219</v>
      </c>
      <c r="AD345" s="16" t="s">
        <v>44</v>
      </c>
      <c r="AE345" s="16" t="s">
        <v>45</v>
      </c>
    </row>
    <row r="346" ht="75.0" customHeight="1">
      <c r="A346" s="52" t="s">
        <v>1650</v>
      </c>
      <c r="B346" s="52" t="s">
        <v>1651</v>
      </c>
      <c r="C346" s="53" t="s">
        <v>49</v>
      </c>
      <c r="D346" s="8" t="s">
        <v>33</v>
      </c>
      <c r="E346" s="52"/>
      <c r="F346" s="29" t="s">
        <v>1666</v>
      </c>
      <c r="G346" s="37" t="s">
        <v>1667</v>
      </c>
      <c r="H346" s="29"/>
      <c r="I346" s="52" t="s">
        <v>214</v>
      </c>
      <c r="J346" s="52" t="s">
        <v>110</v>
      </c>
      <c r="K346" s="37" t="s">
        <v>1668</v>
      </c>
      <c r="L346" s="29" t="s">
        <v>1669</v>
      </c>
      <c r="M346" s="52" t="s">
        <v>39</v>
      </c>
      <c r="N346" s="28" t="s">
        <v>1670</v>
      </c>
      <c r="O346" s="28" t="s">
        <v>1671</v>
      </c>
      <c r="P346" s="11"/>
      <c r="Q346" s="12"/>
      <c r="R346" s="28"/>
      <c r="S346" s="28"/>
      <c r="T346" s="11"/>
      <c r="U346" s="28"/>
      <c r="V346" s="28"/>
      <c r="W346" s="11"/>
      <c r="X346" s="12"/>
      <c r="Y346" s="52" t="s">
        <v>1596</v>
      </c>
      <c r="Z346" s="14" t="s">
        <v>1672</v>
      </c>
      <c r="AA346" s="12" t="str">
        <f t="shared" si="1"/>
        <v>M1-MyM-2a-E-1</v>
      </c>
      <c r="AB346" s="12" t="s">
        <v>43</v>
      </c>
      <c r="AC346" s="16" t="s">
        <v>219</v>
      </c>
      <c r="AD346" s="16" t="s">
        <v>44</v>
      </c>
      <c r="AE346" s="16" t="s">
        <v>45</v>
      </c>
    </row>
    <row r="347" ht="75.0" customHeight="1">
      <c r="A347" s="6" t="s">
        <v>1650</v>
      </c>
      <c r="B347" s="6" t="s">
        <v>1651</v>
      </c>
      <c r="C347" s="18" t="s">
        <v>49</v>
      </c>
      <c r="D347" s="8" t="s">
        <v>33</v>
      </c>
      <c r="E347" s="6"/>
      <c r="F347" s="9" t="s">
        <v>1673</v>
      </c>
      <c r="G347" s="9" t="s">
        <v>1674</v>
      </c>
      <c r="H347" s="9"/>
      <c r="I347" s="6" t="s">
        <v>214</v>
      </c>
      <c r="J347" s="6" t="s">
        <v>110</v>
      </c>
      <c r="K347" s="17" t="s">
        <v>1675</v>
      </c>
      <c r="L347" s="9" t="s">
        <v>1676</v>
      </c>
      <c r="M347" s="6" t="s">
        <v>39</v>
      </c>
      <c r="N347" s="10" t="s">
        <v>1677</v>
      </c>
      <c r="O347" s="10" t="s">
        <v>1678</v>
      </c>
      <c r="P347" s="22"/>
      <c r="Q347" s="15"/>
      <c r="R347" s="10"/>
      <c r="S347" s="10"/>
      <c r="T347" s="10"/>
      <c r="U347" s="22"/>
      <c r="V347" s="10"/>
      <c r="W347" s="10"/>
      <c r="X347" s="17"/>
      <c r="Y347" s="6" t="s">
        <v>1596</v>
      </c>
      <c r="Z347" s="14" t="s">
        <v>1679</v>
      </c>
      <c r="AA347" s="12" t="str">
        <f t="shared" si="1"/>
        <v>M1-MyM-2a-E-2</v>
      </c>
      <c r="AB347" s="15" t="s">
        <v>43</v>
      </c>
      <c r="AC347" s="16" t="s">
        <v>219</v>
      </c>
      <c r="AD347" s="16" t="s">
        <v>44</v>
      </c>
      <c r="AE347" s="16" t="s">
        <v>45</v>
      </c>
    </row>
    <row r="348" ht="75.0" customHeight="1">
      <c r="A348" s="6" t="s">
        <v>1650</v>
      </c>
      <c r="B348" s="6" t="s">
        <v>1651</v>
      </c>
      <c r="C348" s="18" t="s">
        <v>49</v>
      </c>
      <c r="D348" s="8" t="s">
        <v>33</v>
      </c>
      <c r="E348" s="6"/>
      <c r="F348" s="9" t="s">
        <v>1673</v>
      </c>
      <c r="G348" s="9" t="s">
        <v>1680</v>
      </c>
      <c r="H348" s="9"/>
      <c r="I348" s="6" t="s">
        <v>214</v>
      </c>
      <c r="J348" s="6" t="s">
        <v>110</v>
      </c>
      <c r="K348" s="17" t="s">
        <v>1681</v>
      </c>
      <c r="L348" s="9" t="s">
        <v>1682</v>
      </c>
      <c r="M348" s="6" t="s">
        <v>39</v>
      </c>
      <c r="N348" s="10" t="s">
        <v>1683</v>
      </c>
      <c r="O348" s="10" t="s">
        <v>1684</v>
      </c>
      <c r="P348" s="22"/>
      <c r="Q348" s="15"/>
      <c r="R348" s="10"/>
      <c r="S348" s="10"/>
      <c r="T348" s="10"/>
      <c r="U348" s="22"/>
      <c r="V348" s="10"/>
      <c r="W348" s="10"/>
      <c r="X348" s="15"/>
      <c r="Y348" s="6" t="s">
        <v>1596</v>
      </c>
      <c r="Z348" s="14" t="s">
        <v>1685</v>
      </c>
      <c r="AA348" s="12" t="str">
        <f t="shared" si="1"/>
        <v>M1-MyM-2a-E-3</v>
      </c>
      <c r="AB348" s="15" t="s">
        <v>43</v>
      </c>
      <c r="AC348" s="16" t="s">
        <v>219</v>
      </c>
      <c r="AD348" s="16" t="s">
        <v>44</v>
      </c>
      <c r="AE348" s="16" t="s">
        <v>45</v>
      </c>
    </row>
    <row r="349" ht="75.0" customHeight="1">
      <c r="A349" s="6" t="s">
        <v>1686</v>
      </c>
      <c r="B349" s="6" t="s">
        <v>1687</v>
      </c>
      <c r="C349" s="7" t="s">
        <v>32</v>
      </c>
      <c r="D349" s="8" t="s">
        <v>33</v>
      </c>
      <c r="E349" s="6"/>
      <c r="F349" s="17" t="s">
        <v>1688</v>
      </c>
      <c r="G349" s="9"/>
      <c r="H349" s="9"/>
      <c r="I349" s="6" t="s">
        <v>214</v>
      </c>
      <c r="J349" s="6" t="s">
        <v>47</v>
      </c>
      <c r="K349" s="17" t="s">
        <v>1689</v>
      </c>
      <c r="L349" s="9" t="s">
        <v>86</v>
      </c>
      <c r="M349" s="6" t="s">
        <v>39</v>
      </c>
      <c r="N349" s="22" t="s">
        <v>1690</v>
      </c>
      <c r="O349" s="22" t="s">
        <v>1690</v>
      </c>
      <c r="P349" s="23"/>
      <c r="Q349" s="16" t="s">
        <v>1691</v>
      </c>
      <c r="R349" s="10"/>
      <c r="S349" s="10"/>
      <c r="T349" s="10"/>
      <c r="U349" s="10"/>
      <c r="V349" s="10"/>
      <c r="W349" s="10"/>
      <c r="X349" s="17"/>
      <c r="Y349" s="6" t="s">
        <v>1596</v>
      </c>
      <c r="Z349" s="14" t="s">
        <v>1692</v>
      </c>
      <c r="AA349" s="12" t="str">
        <f t="shared" si="1"/>
        <v>M1-MyM-2b-I-1</v>
      </c>
      <c r="AB349" s="15" t="s">
        <v>43</v>
      </c>
      <c r="AC349" s="16" t="s">
        <v>219</v>
      </c>
      <c r="AD349" s="16" t="s">
        <v>44</v>
      </c>
      <c r="AE349" s="16" t="s">
        <v>45</v>
      </c>
    </row>
    <row r="350" ht="75.0" customHeight="1">
      <c r="A350" s="6" t="s">
        <v>1686</v>
      </c>
      <c r="B350" s="6" t="s">
        <v>1687</v>
      </c>
      <c r="C350" s="7" t="s">
        <v>32</v>
      </c>
      <c r="D350" s="8" t="s">
        <v>33</v>
      </c>
      <c r="E350" s="6"/>
      <c r="F350" s="9" t="s">
        <v>1693</v>
      </c>
      <c r="G350" s="9"/>
      <c r="H350" s="9"/>
      <c r="I350" s="6" t="s">
        <v>214</v>
      </c>
      <c r="J350" s="6" t="s">
        <v>47</v>
      </c>
      <c r="K350" s="17" t="s">
        <v>1694</v>
      </c>
      <c r="L350" s="9" t="s">
        <v>86</v>
      </c>
      <c r="M350" s="6" t="s">
        <v>39</v>
      </c>
      <c r="N350" s="22" t="s">
        <v>1690</v>
      </c>
      <c r="O350" s="22" t="s">
        <v>1690</v>
      </c>
      <c r="P350" s="23"/>
      <c r="Q350" s="16" t="s">
        <v>1695</v>
      </c>
      <c r="R350" s="10"/>
      <c r="S350" s="10"/>
      <c r="T350" s="10"/>
      <c r="U350" s="10"/>
      <c r="V350" s="10"/>
      <c r="W350" s="22"/>
      <c r="X350" s="15"/>
      <c r="Y350" s="6" t="s">
        <v>1596</v>
      </c>
      <c r="Z350" s="14" t="s">
        <v>1696</v>
      </c>
      <c r="AA350" s="12" t="str">
        <f t="shared" si="1"/>
        <v>M1-MyM-2b-I-2</v>
      </c>
      <c r="AB350" s="15" t="s">
        <v>43</v>
      </c>
      <c r="AC350" s="16" t="s">
        <v>219</v>
      </c>
      <c r="AD350" s="16" t="s">
        <v>44</v>
      </c>
      <c r="AE350" s="16" t="s">
        <v>45</v>
      </c>
    </row>
    <row r="351" ht="75.0" customHeight="1">
      <c r="A351" s="6" t="s">
        <v>1686</v>
      </c>
      <c r="B351" s="6" t="s">
        <v>1687</v>
      </c>
      <c r="C351" s="18" t="s">
        <v>49</v>
      </c>
      <c r="D351" s="8" t="s">
        <v>33</v>
      </c>
      <c r="E351" s="6"/>
      <c r="F351" s="17" t="s">
        <v>399</v>
      </c>
      <c r="G351" s="9" t="s">
        <v>1697</v>
      </c>
      <c r="H351" s="9"/>
      <c r="I351" s="6" t="s">
        <v>214</v>
      </c>
      <c r="J351" s="6" t="s">
        <v>110</v>
      </c>
      <c r="K351" s="17" t="s">
        <v>1698</v>
      </c>
      <c r="L351" s="9" t="s">
        <v>1699</v>
      </c>
      <c r="M351" s="6" t="s">
        <v>39</v>
      </c>
      <c r="N351" s="22" t="s">
        <v>1690</v>
      </c>
      <c r="O351" s="22" t="s">
        <v>1690</v>
      </c>
      <c r="P351" s="23"/>
      <c r="Q351" s="16" t="s">
        <v>1700</v>
      </c>
      <c r="R351" s="10"/>
      <c r="S351" s="10"/>
      <c r="T351" s="10"/>
      <c r="U351" s="10"/>
      <c r="V351" s="10"/>
      <c r="W351" s="22"/>
      <c r="X351" s="23"/>
      <c r="Y351" s="6" t="s">
        <v>1596</v>
      </c>
      <c r="Z351" s="14" t="s">
        <v>1701</v>
      </c>
      <c r="AA351" s="12" t="str">
        <f t="shared" si="1"/>
        <v>M1-MyM-2b-E-1</v>
      </c>
      <c r="AB351" s="15" t="s">
        <v>43</v>
      </c>
      <c r="AC351" s="16" t="s">
        <v>219</v>
      </c>
      <c r="AD351" s="16" t="s">
        <v>44</v>
      </c>
      <c r="AE351" s="16" t="s">
        <v>45</v>
      </c>
    </row>
    <row r="352" ht="75.0" customHeight="1">
      <c r="A352" s="6" t="s">
        <v>1686</v>
      </c>
      <c r="B352" s="6" t="s">
        <v>1687</v>
      </c>
      <c r="C352" s="18" t="s">
        <v>49</v>
      </c>
      <c r="D352" s="8" t="s">
        <v>33</v>
      </c>
      <c r="E352" s="6"/>
      <c r="F352" s="17" t="s">
        <v>399</v>
      </c>
      <c r="G352" s="9" t="s">
        <v>1702</v>
      </c>
      <c r="H352" s="9"/>
      <c r="I352" s="6" t="s">
        <v>214</v>
      </c>
      <c r="J352" s="6" t="s">
        <v>110</v>
      </c>
      <c r="K352" s="17" t="s">
        <v>1698</v>
      </c>
      <c r="L352" s="9" t="s">
        <v>1703</v>
      </c>
      <c r="M352" s="6" t="s">
        <v>39</v>
      </c>
      <c r="N352" s="22" t="s">
        <v>1690</v>
      </c>
      <c r="O352" s="22" t="s">
        <v>1690</v>
      </c>
      <c r="P352" s="23"/>
      <c r="Q352" s="16" t="s">
        <v>1704</v>
      </c>
      <c r="R352" s="10"/>
      <c r="S352" s="10"/>
      <c r="T352" s="10"/>
      <c r="U352" s="10"/>
      <c r="V352" s="10"/>
      <c r="W352" s="10"/>
      <c r="X352" s="10"/>
      <c r="Y352" s="6" t="s">
        <v>1596</v>
      </c>
      <c r="Z352" s="14" t="s">
        <v>1705</v>
      </c>
      <c r="AA352" s="12" t="str">
        <f t="shared" si="1"/>
        <v>M1-MyM-2b-E-2</v>
      </c>
      <c r="AB352" s="15" t="s">
        <v>43</v>
      </c>
      <c r="AC352" s="16" t="s">
        <v>219</v>
      </c>
      <c r="AD352" s="16" t="s">
        <v>44</v>
      </c>
      <c r="AE352" s="16" t="s">
        <v>45</v>
      </c>
    </row>
    <row r="353" ht="75.0" customHeight="1">
      <c r="A353" s="6" t="s">
        <v>1686</v>
      </c>
      <c r="B353" s="6" t="s">
        <v>1687</v>
      </c>
      <c r="C353" s="18" t="s">
        <v>49</v>
      </c>
      <c r="D353" s="8" t="s">
        <v>33</v>
      </c>
      <c r="E353" s="6"/>
      <c r="F353" s="17" t="s">
        <v>399</v>
      </c>
      <c r="G353" s="23" t="s">
        <v>1706</v>
      </c>
      <c r="H353" s="9"/>
      <c r="I353" s="15" t="s">
        <v>214</v>
      </c>
      <c r="J353" s="15" t="s">
        <v>110</v>
      </c>
      <c r="K353" s="17" t="s">
        <v>1698</v>
      </c>
      <c r="L353" s="23" t="s">
        <v>1707</v>
      </c>
      <c r="M353" s="15" t="s">
        <v>39</v>
      </c>
      <c r="N353" s="22" t="s">
        <v>1690</v>
      </c>
      <c r="O353" s="22" t="s">
        <v>1690</v>
      </c>
      <c r="P353" s="23"/>
      <c r="Q353" s="16" t="s">
        <v>1708</v>
      </c>
      <c r="R353" s="22"/>
      <c r="S353" s="22"/>
      <c r="T353" s="22"/>
      <c r="U353" s="22"/>
      <c r="V353" s="22"/>
      <c r="W353" s="22"/>
      <c r="X353" s="15"/>
      <c r="Y353" s="6" t="s">
        <v>1596</v>
      </c>
      <c r="Z353" s="14" t="s">
        <v>1709</v>
      </c>
      <c r="AA353" s="12" t="str">
        <f t="shared" si="1"/>
        <v>M1-MyM-2b-E-3</v>
      </c>
      <c r="AB353" s="15" t="s">
        <v>43</v>
      </c>
      <c r="AC353" s="16" t="s">
        <v>219</v>
      </c>
      <c r="AD353" s="16" t="s">
        <v>44</v>
      </c>
      <c r="AE353" s="16" t="s">
        <v>45</v>
      </c>
    </row>
    <row r="354" ht="75.0" customHeight="1">
      <c r="A354" s="6" t="s">
        <v>1710</v>
      </c>
      <c r="B354" s="6" t="s">
        <v>1711</v>
      </c>
      <c r="C354" s="7" t="s">
        <v>32</v>
      </c>
      <c r="D354" s="16" t="s">
        <v>33</v>
      </c>
      <c r="E354" s="6"/>
      <c r="F354" s="23" t="s">
        <v>1712</v>
      </c>
      <c r="G354" s="23"/>
      <c r="H354" s="23"/>
      <c r="I354" s="15" t="s">
        <v>214</v>
      </c>
      <c r="J354" s="15" t="s">
        <v>47</v>
      </c>
      <c r="K354" s="17" t="s">
        <v>1713</v>
      </c>
      <c r="L354" s="23" t="s">
        <v>86</v>
      </c>
      <c r="M354" s="15" t="s">
        <v>39</v>
      </c>
      <c r="N354" s="22" t="s">
        <v>1690</v>
      </c>
      <c r="O354" s="22" t="s">
        <v>1690</v>
      </c>
      <c r="P354" s="23"/>
      <c r="Q354" s="17" t="s">
        <v>1714</v>
      </c>
      <c r="R354" s="22"/>
      <c r="S354" s="22"/>
      <c r="T354" s="22"/>
      <c r="U354" s="22"/>
      <c r="V354" s="22"/>
      <c r="W354" s="22"/>
      <c r="X354" s="15"/>
      <c r="Y354" s="6" t="s">
        <v>1596</v>
      </c>
      <c r="Z354" s="14" t="s">
        <v>1715</v>
      </c>
      <c r="AA354" s="12" t="str">
        <f t="shared" si="1"/>
        <v>M1-MyM-2c-I-1</v>
      </c>
      <c r="AB354" s="15" t="s">
        <v>43</v>
      </c>
      <c r="AC354" s="16" t="s">
        <v>219</v>
      </c>
      <c r="AD354" s="16" t="s">
        <v>44</v>
      </c>
      <c r="AE354" s="16" t="s">
        <v>45</v>
      </c>
    </row>
    <row r="355" ht="75.0" customHeight="1">
      <c r="A355" s="6" t="s">
        <v>1710</v>
      </c>
      <c r="B355" s="6" t="s">
        <v>1711</v>
      </c>
      <c r="C355" s="7" t="s">
        <v>32</v>
      </c>
      <c r="D355" s="8" t="s">
        <v>33</v>
      </c>
      <c r="E355" s="6"/>
      <c r="F355" s="17" t="s">
        <v>1716</v>
      </c>
      <c r="G355" s="23"/>
      <c r="H355" s="23"/>
      <c r="I355" s="15" t="s">
        <v>214</v>
      </c>
      <c r="J355" s="15" t="s">
        <v>47</v>
      </c>
      <c r="K355" s="17" t="s">
        <v>1717</v>
      </c>
      <c r="L355" s="23" t="s">
        <v>86</v>
      </c>
      <c r="M355" s="15" t="s">
        <v>39</v>
      </c>
      <c r="N355" s="22" t="s">
        <v>1690</v>
      </c>
      <c r="O355" s="22" t="s">
        <v>1690</v>
      </c>
      <c r="P355" s="23"/>
      <c r="Q355" s="17" t="s">
        <v>1718</v>
      </c>
      <c r="R355" s="22"/>
      <c r="S355" s="22"/>
      <c r="T355" s="22"/>
      <c r="U355" s="22"/>
      <c r="V355" s="22"/>
      <c r="W355" s="22"/>
      <c r="X355" s="15"/>
      <c r="Y355" s="6" t="s">
        <v>1596</v>
      </c>
      <c r="Z355" s="14" t="s">
        <v>1719</v>
      </c>
      <c r="AA355" s="12" t="str">
        <f t="shared" si="1"/>
        <v>M1-MyM-2c-I-2</v>
      </c>
      <c r="AB355" s="15" t="s">
        <v>43</v>
      </c>
      <c r="AC355" s="16" t="s">
        <v>219</v>
      </c>
      <c r="AD355" s="16" t="s">
        <v>44</v>
      </c>
      <c r="AE355" s="16" t="s">
        <v>45</v>
      </c>
    </row>
    <row r="356" ht="75.0" customHeight="1">
      <c r="A356" s="6" t="s">
        <v>1710</v>
      </c>
      <c r="B356" s="6" t="s">
        <v>1711</v>
      </c>
      <c r="C356" s="7" t="s">
        <v>32</v>
      </c>
      <c r="D356" s="8" t="s">
        <v>33</v>
      </c>
      <c r="E356" s="6"/>
      <c r="F356" s="17" t="s">
        <v>1720</v>
      </c>
      <c r="G356" s="23"/>
      <c r="H356" s="23"/>
      <c r="I356" s="15" t="s">
        <v>214</v>
      </c>
      <c r="J356" s="15" t="s">
        <v>47</v>
      </c>
      <c r="K356" s="17" t="s">
        <v>1721</v>
      </c>
      <c r="L356" s="23" t="s">
        <v>86</v>
      </c>
      <c r="M356" s="15" t="s">
        <v>39</v>
      </c>
      <c r="N356" s="22" t="s">
        <v>1690</v>
      </c>
      <c r="O356" s="22" t="s">
        <v>1690</v>
      </c>
      <c r="P356" s="23"/>
      <c r="Q356" s="17" t="s">
        <v>1722</v>
      </c>
      <c r="R356" s="22"/>
      <c r="S356" s="22"/>
      <c r="T356" s="22"/>
      <c r="U356" s="22"/>
      <c r="V356" s="22"/>
      <c r="W356" s="22"/>
      <c r="X356" s="15"/>
      <c r="Y356" s="6" t="s">
        <v>1596</v>
      </c>
      <c r="Z356" s="14" t="s">
        <v>1723</v>
      </c>
      <c r="AA356" s="12" t="str">
        <f t="shared" si="1"/>
        <v>M1-MyM-2c-I-3</v>
      </c>
      <c r="AB356" s="15" t="s">
        <v>43</v>
      </c>
      <c r="AC356" s="16" t="s">
        <v>219</v>
      </c>
      <c r="AD356" s="16" t="s">
        <v>44</v>
      </c>
      <c r="AE356" s="16" t="s">
        <v>45</v>
      </c>
    </row>
    <row r="357" ht="75.0" customHeight="1">
      <c r="A357" s="6" t="s">
        <v>1710</v>
      </c>
      <c r="B357" s="6" t="s">
        <v>1711</v>
      </c>
      <c r="C357" s="18" t="s">
        <v>49</v>
      </c>
      <c r="D357" s="8" t="s">
        <v>33</v>
      </c>
      <c r="E357" s="6"/>
      <c r="F357" s="23" t="s">
        <v>1673</v>
      </c>
      <c r="G357" s="17" t="s">
        <v>1724</v>
      </c>
      <c r="H357" s="23"/>
      <c r="I357" s="15" t="s">
        <v>214</v>
      </c>
      <c r="J357" s="15" t="s">
        <v>110</v>
      </c>
      <c r="K357" s="17" t="s">
        <v>1725</v>
      </c>
      <c r="L357" s="23" t="s">
        <v>1726</v>
      </c>
      <c r="M357" s="15" t="s">
        <v>39</v>
      </c>
      <c r="N357" s="22" t="s">
        <v>1690</v>
      </c>
      <c r="O357" s="22" t="s">
        <v>1690</v>
      </c>
      <c r="P357" s="23"/>
      <c r="Q357" s="17" t="s">
        <v>1727</v>
      </c>
      <c r="R357" s="22"/>
      <c r="S357" s="22"/>
      <c r="T357" s="22"/>
      <c r="U357" s="22"/>
      <c r="V357" s="22"/>
      <c r="W357" s="22"/>
      <c r="X357" s="15"/>
      <c r="Y357" s="6" t="s">
        <v>1596</v>
      </c>
      <c r="Z357" s="14" t="s">
        <v>1728</v>
      </c>
      <c r="AA357" s="12" t="str">
        <f t="shared" si="1"/>
        <v>M1-MyM-2c-E-1</v>
      </c>
      <c r="AB357" s="15" t="s">
        <v>43</v>
      </c>
      <c r="AC357" s="16" t="s">
        <v>219</v>
      </c>
      <c r="AD357" s="16" t="s">
        <v>44</v>
      </c>
      <c r="AE357" s="16" t="s">
        <v>45</v>
      </c>
    </row>
    <row r="358" ht="75.0" customHeight="1">
      <c r="A358" s="6" t="s">
        <v>1710</v>
      </c>
      <c r="B358" s="6" t="s">
        <v>1711</v>
      </c>
      <c r="C358" s="18" t="s">
        <v>49</v>
      </c>
      <c r="D358" s="8" t="s">
        <v>33</v>
      </c>
      <c r="E358" s="6"/>
      <c r="F358" s="23" t="s">
        <v>1673</v>
      </c>
      <c r="G358" s="17" t="s">
        <v>1729</v>
      </c>
      <c r="H358" s="23"/>
      <c r="I358" s="15" t="s">
        <v>214</v>
      </c>
      <c r="J358" s="15" t="s">
        <v>110</v>
      </c>
      <c r="K358" s="17" t="s">
        <v>1730</v>
      </c>
      <c r="L358" s="17" t="s">
        <v>1731</v>
      </c>
      <c r="M358" s="15" t="s">
        <v>39</v>
      </c>
      <c r="N358" s="22" t="s">
        <v>1690</v>
      </c>
      <c r="O358" s="22" t="s">
        <v>1690</v>
      </c>
      <c r="P358" s="23"/>
      <c r="Q358" s="17" t="s">
        <v>1732</v>
      </c>
      <c r="R358" s="22"/>
      <c r="S358" s="22"/>
      <c r="T358" s="22"/>
      <c r="U358" s="22"/>
      <c r="V358" s="22"/>
      <c r="W358" s="22"/>
      <c r="X358" s="15"/>
      <c r="Y358" s="6" t="s">
        <v>1596</v>
      </c>
      <c r="Z358" s="14" t="s">
        <v>1733</v>
      </c>
      <c r="AA358" s="12" t="str">
        <f t="shared" si="1"/>
        <v>M1-MyM-2c-E-2</v>
      </c>
      <c r="AB358" s="15" t="s">
        <v>43</v>
      </c>
      <c r="AC358" s="16" t="s">
        <v>219</v>
      </c>
      <c r="AD358" s="16" t="s">
        <v>44</v>
      </c>
      <c r="AE358" s="16" t="s">
        <v>45</v>
      </c>
    </row>
    <row r="359" ht="75.0" customHeight="1">
      <c r="A359" s="6" t="s">
        <v>1710</v>
      </c>
      <c r="B359" s="6" t="s">
        <v>1711</v>
      </c>
      <c r="C359" s="18" t="s">
        <v>49</v>
      </c>
      <c r="D359" s="8" t="s">
        <v>33</v>
      </c>
      <c r="E359" s="6"/>
      <c r="F359" s="23" t="s">
        <v>1673</v>
      </c>
      <c r="G359" s="23" t="s">
        <v>1734</v>
      </c>
      <c r="H359" s="23"/>
      <c r="I359" s="15" t="s">
        <v>214</v>
      </c>
      <c r="J359" s="15" t="s">
        <v>110</v>
      </c>
      <c r="K359" s="17" t="s">
        <v>1735</v>
      </c>
      <c r="L359" s="17" t="s">
        <v>1736</v>
      </c>
      <c r="M359" s="15" t="s">
        <v>39</v>
      </c>
      <c r="N359" s="22" t="s">
        <v>1690</v>
      </c>
      <c r="O359" s="22" t="s">
        <v>1690</v>
      </c>
      <c r="P359" s="23"/>
      <c r="Q359" s="17" t="s">
        <v>1737</v>
      </c>
      <c r="R359" s="22"/>
      <c r="S359" s="22"/>
      <c r="T359" s="22"/>
      <c r="U359" s="22"/>
      <c r="V359" s="22"/>
      <c r="W359" s="22"/>
      <c r="X359" s="15"/>
      <c r="Y359" s="6" t="s">
        <v>1596</v>
      </c>
      <c r="Z359" s="14" t="s">
        <v>1738</v>
      </c>
      <c r="AA359" s="12" t="str">
        <f t="shared" si="1"/>
        <v>M1-MyM-2c-E-3</v>
      </c>
      <c r="AB359" s="15" t="s">
        <v>43</v>
      </c>
      <c r="AC359" s="16" t="s">
        <v>219</v>
      </c>
      <c r="AD359" s="16" t="s">
        <v>44</v>
      </c>
      <c r="AE359" s="16" t="s">
        <v>45</v>
      </c>
    </row>
    <row r="360" ht="75.0" customHeight="1">
      <c r="A360" s="6" t="s">
        <v>1739</v>
      </c>
      <c r="B360" s="6" t="s">
        <v>1740</v>
      </c>
      <c r="C360" s="7" t="s">
        <v>32</v>
      </c>
      <c r="D360" s="8" t="s">
        <v>33</v>
      </c>
      <c r="E360" s="6"/>
      <c r="F360" s="17" t="s">
        <v>1741</v>
      </c>
      <c r="G360" s="9"/>
      <c r="H360" s="9"/>
      <c r="I360" s="6" t="s">
        <v>214</v>
      </c>
      <c r="J360" s="6" t="s">
        <v>47</v>
      </c>
      <c r="K360" s="9" t="s">
        <v>1742</v>
      </c>
      <c r="L360" s="9" t="s">
        <v>1743</v>
      </c>
      <c r="M360" s="16" t="s">
        <v>39</v>
      </c>
      <c r="N360" s="10" t="s">
        <v>1744</v>
      </c>
      <c r="O360" s="10" t="s">
        <v>1744</v>
      </c>
      <c r="P360" s="22"/>
      <c r="Q360" s="15"/>
      <c r="R360" s="22"/>
      <c r="S360" s="22"/>
      <c r="T360" s="22"/>
      <c r="U360" s="22"/>
      <c r="V360" s="22"/>
      <c r="W360" s="22"/>
      <c r="X360" s="15"/>
      <c r="Y360" s="6" t="s">
        <v>1596</v>
      </c>
      <c r="Z360" s="10" t="s">
        <v>1745</v>
      </c>
      <c r="AA360" s="12" t="str">
        <f t="shared" si="1"/>
        <v>M1-MyM-3a-I-1</v>
      </c>
      <c r="AB360" s="15" t="s">
        <v>43</v>
      </c>
      <c r="AC360" s="15"/>
      <c r="AD360" s="16" t="s">
        <v>44</v>
      </c>
      <c r="AE360" s="16" t="s">
        <v>45</v>
      </c>
    </row>
    <row r="361" ht="75.0" customHeight="1">
      <c r="A361" s="6" t="s">
        <v>1739</v>
      </c>
      <c r="B361" s="6" t="s">
        <v>1740</v>
      </c>
      <c r="C361" s="7" t="s">
        <v>32</v>
      </c>
      <c r="D361" s="8" t="s">
        <v>33</v>
      </c>
      <c r="E361" s="6"/>
      <c r="F361" s="17" t="s">
        <v>1746</v>
      </c>
      <c r="G361" s="9"/>
      <c r="H361" s="9"/>
      <c r="I361" s="6" t="s">
        <v>214</v>
      </c>
      <c r="J361" s="6" t="s">
        <v>47</v>
      </c>
      <c r="K361" s="9" t="s">
        <v>1747</v>
      </c>
      <c r="L361" s="9" t="s">
        <v>1743</v>
      </c>
      <c r="M361" s="16" t="s">
        <v>39</v>
      </c>
      <c r="N361" s="10" t="s">
        <v>1748</v>
      </c>
      <c r="O361" s="10" t="s">
        <v>1748</v>
      </c>
      <c r="P361" s="22"/>
      <c r="Q361" s="15"/>
      <c r="R361" s="22"/>
      <c r="S361" s="22"/>
      <c r="T361" s="22"/>
      <c r="U361" s="22"/>
      <c r="V361" s="22"/>
      <c r="W361" s="22"/>
      <c r="X361" s="15"/>
      <c r="Y361" s="6" t="s">
        <v>1596</v>
      </c>
      <c r="Z361" s="10" t="s">
        <v>1749</v>
      </c>
      <c r="AA361" s="12" t="str">
        <f t="shared" si="1"/>
        <v>M1-MyM-3a-I-2</v>
      </c>
      <c r="AB361" s="15" t="s">
        <v>43</v>
      </c>
      <c r="AC361" s="15"/>
      <c r="AD361" s="16" t="s">
        <v>44</v>
      </c>
      <c r="AE361" s="16" t="s">
        <v>45</v>
      </c>
    </row>
    <row r="362" ht="75.0" customHeight="1">
      <c r="A362" s="6" t="s">
        <v>1739</v>
      </c>
      <c r="B362" s="6" t="s">
        <v>1740</v>
      </c>
      <c r="C362" s="7" t="s">
        <v>32</v>
      </c>
      <c r="D362" s="8" t="s">
        <v>33</v>
      </c>
      <c r="E362" s="6"/>
      <c r="F362" s="17" t="s">
        <v>1750</v>
      </c>
      <c r="G362" s="9"/>
      <c r="H362" s="9"/>
      <c r="I362" s="6" t="s">
        <v>214</v>
      </c>
      <c r="J362" s="6" t="s">
        <v>47</v>
      </c>
      <c r="K362" s="9" t="s">
        <v>1751</v>
      </c>
      <c r="L362" s="9" t="s">
        <v>1743</v>
      </c>
      <c r="M362" s="16" t="s">
        <v>39</v>
      </c>
      <c r="N362" s="10" t="s">
        <v>1752</v>
      </c>
      <c r="O362" s="10" t="s">
        <v>1752</v>
      </c>
      <c r="P362" s="22"/>
      <c r="Q362" s="15"/>
      <c r="R362" s="10"/>
      <c r="S362" s="10"/>
      <c r="T362" s="10"/>
      <c r="U362" s="10"/>
      <c r="V362" s="10"/>
      <c r="W362" s="22"/>
      <c r="X362" s="15"/>
      <c r="Y362" s="6" t="s">
        <v>1596</v>
      </c>
      <c r="Z362" s="10" t="s">
        <v>1753</v>
      </c>
      <c r="AA362" s="12" t="str">
        <f t="shared" si="1"/>
        <v>M1-MyM-3a-I-3</v>
      </c>
      <c r="AB362" s="15" t="s">
        <v>43</v>
      </c>
      <c r="AC362" s="15"/>
      <c r="AD362" s="16" t="s">
        <v>44</v>
      </c>
      <c r="AE362" s="16" t="s">
        <v>45</v>
      </c>
    </row>
    <row r="363" ht="75.0" customHeight="1">
      <c r="A363" s="6" t="s">
        <v>1739</v>
      </c>
      <c r="B363" s="6" t="s">
        <v>1740</v>
      </c>
      <c r="C363" s="18" t="s">
        <v>49</v>
      </c>
      <c r="D363" s="8" t="s">
        <v>33</v>
      </c>
      <c r="E363" s="6"/>
      <c r="F363" s="17" t="s">
        <v>1754</v>
      </c>
      <c r="G363" s="9" t="s">
        <v>1755</v>
      </c>
      <c r="H363" s="9"/>
      <c r="I363" s="6" t="s">
        <v>214</v>
      </c>
      <c r="J363" s="6" t="s">
        <v>71</v>
      </c>
      <c r="K363" s="9"/>
      <c r="L363" s="9" t="s">
        <v>1756</v>
      </c>
      <c r="M363" s="16" t="s">
        <v>39</v>
      </c>
      <c r="N363" s="10" t="s">
        <v>1744</v>
      </c>
      <c r="O363" s="10" t="s">
        <v>1744</v>
      </c>
      <c r="P363" s="22"/>
      <c r="Q363" s="15"/>
      <c r="R363" s="10"/>
      <c r="S363" s="10"/>
      <c r="T363" s="10"/>
      <c r="U363" s="10"/>
      <c r="V363" s="10"/>
      <c r="W363" s="22"/>
      <c r="X363" s="15"/>
      <c r="Y363" s="6" t="s">
        <v>1596</v>
      </c>
      <c r="Z363" s="14" t="s">
        <v>1757</v>
      </c>
      <c r="AA363" s="12" t="str">
        <f t="shared" si="1"/>
        <v>M1-MyM-3a-E-1</v>
      </c>
      <c r="AB363" s="15" t="s">
        <v>43</v>
      </c>
      <c r="AC363" s="15"/>
      <c r="AD363" s="16" t="s">
        <v>44</v>
      </c>
      <c r="AE363" s="16" t="s">
        <v>45</v>
      </c>
    </row>
    <row r="364" ht="75.0" customHeight="1">
      <c r="A364" s="6" t="s">
        <v>1739</v>
      </c>
      <c r="B364" s="6" t="s">
        <v>1740</v>
      </c>
      <c r="C364" s="18" t="s">
        <v>49</v>
      </c>
      <c r="D364" s="8" t="s">
        <v>33</v>
      </c>
      <c r="E364" s="6"/>
      <c r="F364" s="9" t="s">
        <v>1758</v>
      </c>
      <c r="G364" s="9" t="s">
        <v>1759</v>
      </c>
      <c r="H364" s="9"/>
      <c r="I364" s="6" t="s">
        <v>214</v>
      </c>
      <c r="J364" s="6" t="s">
        <v>71</v>
      </c>
      <c r="K364" s="9"/>
      <c r="L364" s="17" t="s">
        <v>1760</v>
      </c>
      <c r="M364" s="16" t="s">
        <v>39</v>
      </c>
      <c r="N364" s="10" t="s">
        <v>1748</v>
      </c>
      <c r="O364" s="10" t="s">
        <v>1748</v>
      </c>
      <c r="P364" s="22"/>
      <c r="Q364" s="15"/>
      <c r="R364" s="10"/>
      <c r="S364" s="10"/>
      <c r="T364" s="10"/>
      <c r="U364" s="10"/>
      <c r="V364" s="10"/>
      <c r="W364" s="22"/>
      <c r="X364" s="15"/>
      <c r="Y364" s="6" t="s">
        <v>1596</v>
      </c>
      <c r="Z364" s="14" t="s">
        <v>1761</v>
      </c>
      <c r="AA364" s="12" t="str">
        <f t="shared" si="1"/>
        <v>M1-MyM-3a-E-2</v>
      </c>
      <c r="AB364" s="15" t="s">
        <v>43</v>
      </c>
      <c r="AC364" s="15"/>
      <c r="AD364" s="16" t="s">
        <v>44</v>
      </c>
      <c r="AE364" s="16" t="s">
        <v>45</v>
      </c>
    </row>
    <row r="365" ht="75.0" customHeight="1">
      <c r="A365" s="6" t="s">
        <v>1739</v>
      </c>
      <c r="B365" s="6" t="s">
        <v>1740</v>
      </c>
      <c r="C365" s="18" t="s">
        <v>49</v>
      </c>
      <c r="D365" s="8" t="s">
        <v>33</v>
      </c>
      <c r="E365" s="6"/>
      <c r="F365" s="9" t="s">
        <v>1762</v>
      </c>
      <c r="G365" s="9" t="s">
        <v>1763</v>
      </c>
      <c r="H365" s="9"/>
      <c r="I365" s="6" t="s">
        <v>214</v>
      </c>
      <c r="J365" s="6" t="s">
        <v>71</v>
      </c>
      <c r="K365" s="9"/>
      <c r="L365" s="9" t="s">
        <v>1764</v>
      </c>
      <c r="M365" s="16" t="s">
        <v>39</v>
      </c>
      <c r="N365" s="10" t="s">
        <v>1752</v>
      </c>
      <c r="O365" s="10" t="s">
        <v>1752</v>
      </c>
      <c r="P365" s="22"/>
      <c r="Q365" s="15"/>
      <c r="R365" s="10"/>
      <c r="S365" s="10"/>
      <c r="T365" s="10"/>
      <c r="U365" s="10"/>
      <c r="V365" s="10"/>
      <c r="W365" s="22"/>
      <c r="X365" s="15"/>
      <c r="Y365" s="6" t="s">
        <v>1596</v>
      </c>
      <c r="Z365" s="14" t="s">
        <v>1765</v>
      </c>
      <c r="AA365" s="12" t="str">
        <f t="shared" si="1"/>
        <v>M1-MyM-3a-E-3</v>
      </c>
      <c r="AB365" s="15" t="s">
        <v>43</v>
      </c>
      <c r="AC365" s="15"/>
      <c r="AD365" s="16" t="s">
        <v>44</v>
      </c>
      <c r="AE365" s="16" t="s">
        <v>45</v>
      </c>
    </row>
    <row r="366" ht="75.0" customHeight="1">
      <c r="A366" s="6" t="s">
        <v>1766</v>
      </c>
      <c r="B366" s="6" t="s">
        <v>1767</v>
      </c>
      <c r="C366" s="7" t="s">
        <v>32</v>
      </c>
      <c r="D366" s="8" t="s">
        <v>33</v>
      </c>
      <c r="E366" s="6"/>
      <c r="F366" s="9" t="s">
        <v>1768</v>
      </c>
      <c r="G366" s="9"/>
      <c r="H366" s="9"/>
      <c r="I366" s="6" t="s">
        <v>214</v>
      </c>
      <c r="J366" s="6" t="s">
        <v>47</v>
      </c>
      <c r="K366" s="17" t="s">
        <v>1769</v>
      </c>
      <c r="L366" s="9" t="s">
        <v>86</v>
      </c>
      <c r="M366" s="6" t="s">
        <v>39</v>
      </c>
      <c r="N366" s="10" t="s">
        <v>1770</v>
      </c>
      <c r="O366" s="10" t="s">
        <v>1690</v>
      </c>
      <c r="P366" s="23"/>
      <c r="Q366" s="17" t="s">
        <v>1771</v>
      </c>
      <c r="R366" s="10"/>
      <c r="S366" s="10"/>
      <c r="T366" s="10"/>
      <c r="U366" s="10"/>
      <c r="V366" s="10"/>
      <c r="W366" s="22"/>
      <c r="X366" s="15"/>
      <c r="Y366" s="6" t="s">
        <v>1596</v>
      </c>
      <c r="Z366" s="14" t="s">
        <v>1772</v>
      </c>
      <c r="AA366" s="12" t="str">
        <f t="shared" si="1"/>
        <v>M1-MyM-4a-I-1</v>
      </c>
      <c r="AB366" s="15" t="s">
        <v>43</v>
      </c>
      <c r="AC366" s="16" t="s">
        <v>219</v>
      </c>
      <c r="AD366" s="16" t="s">
        <v>44</v>
      </c>
      <c r="AE366" s="16" t="s">
        <v>45</v>
      </c>
    </row>
    <row r="367" ht="75.0" customHeight="1">
      <c r="A367" s="6" t="s">
        <v>1766</v>
      </c>
      <c r="B367" s="6" t="s">
        <v>1767</v>
      </c>
      <c r="C367" s="18" t="s">
        <v>49</v>
      </c>
      <c r="D367" s="8" t="s">
        <v>33</v>
      </c>
      <c r="E367" s="6"/>
      <c r="F367" s="9" t="s">
        <v>1773</v>
      </c>
      <c r="G367" s="17" t="s">
        <v>1774</v>
      </c>
      <c r="H367" s="9"/>
      <c r="I367" s="6" t="s">
        <v>214</v>
      </c>
      <c r="J367" s="6" t="s">
        <v>36</v>
      </c>
      <c r="K367" s="17" t="s">
        <v>1775</v>
      </c>
      <c r="L367" s="9" t="s">
        <v>1776</v>
      </c>
      <c r="M367" s="6" t="s">
        <v>39</v>
      </c>
      <c r="N367" s="10" t="s">
        <v>1777</v>
      </c>
      <c r="O367" s="10" t="s">
        <v>1778</v>
      </c>
      <c r="P367" s="23"/>
      <c r="Q367" s="17"/>
      <c r="R367" s="22"/>
      <c r="S367" s="22"/>
      <c r="T367" s="22"/>
      <c r="U367" s="22"/>
      <c r="V367" s="22"/>
      <c r="W367" s="22"/>
      <c r="X367" s="15"/>
      <c r="Y367" s="6" t="s">
        <v>1596</v>
      </c>
      <c r="Z367" s="14" t="s">
        <v>1779</v>
      </c>
      <c r="AA367" s="12" t="str">
        <f t="shared" si="1"/>
        <v>M1-MyM-4a-E-1</v>
      </c>
      <c r="AB367" s="15" t="s">
        <v>43</v>
      </c>
      <c r="AC367" s="16" t="s">
        <v>219</v>
      </c>
      <c r="AD367" s="16" t="s">
        <v>44</v>
      </c>
      <c r="AE367" s="16" t="s">
        <v>45</v>
      </c>
    </row>
    <row r="368" ht="75.0" customHeight="1">
      <c r="A368" s="6" t="s">
        <v>1780</v>
      </c>
      <c r="B368" s="6" t="s">
        <v>1781</v>
      </c>
      <c r="C368" s="7" t="s">
        <v>32</v>
      </c>
      <c r="D368" s="8" t="s">
        <v>33</v>
      </c>
      <c r="E368" s="6"/>
      <c r="F368" s="17" t="s">
        <v>1782</v>
      </c>
      <c r="G368" s="9"/>
      <c r="H368" s="9"/>
      <c r="I368" s="6" t="s">
        <v>214</v>
      </c>
      <c r="J368" s="16" t="s">
        <v>1138</v>
      </c>
      <c r="K368" s="17" t="s">
        <v>1783</v>
      </c>
      <c r="L368" s="17" t="s">
        <v>1784</v>
      </c>
      <c r="M368" s="6" t="s">
        <v>39</v>
      </c>
      <c r="N368" s="10" t="s">
        <v>1785</v>
      </c>
      <c r="O368" s="10" t="s">
        <v>1786</v>
      </c>
      <c r="P368" s="23"/>
      <c r="Q368" s="17"/>
      <c r="R368" s="22"/>
      <c r="S368" s="22"/>
      <c r="T368" s="22"/>
      <c r="U368" s="22"/>
      <c r="V368" s="22"/>
      <c r="W368" s="22"/>
      <c r="X368" s="15"/>
      <c r="Y368" s="6" t="s">
        <v>1596</v>
      </c>
      <c r="Z368" s="50" t="s">
        <v>1787</v>
      </c>
      <c r="AA368" s="12" t="str">
        <f t="shared" si="1"/>
        <v>M1-MyM-15a-I-1</v>
      </c>
      <c r="AB368" s="15"/>
      <c r="AC368" s="16"/>
      <c r="AD368" s="16"/>
      <c r="AE368" s="16" t="s">
        <v>45</v>
      </c>
    </row>
    <row r="369" ht="75.0" customHeight="1">
      <c r="A369" s="6" t="s">
        <v>1780</v>
      </c>
      <c r="B369" s="6" t="s">
        <v>1781</v>
      </c>
      <c r="C369" s="7" t="s">
        <v>32</v>
      </c>
      <c r="D369" s="8" t="s">
        <v>33</v>
      </c>
      <c r="E369" s="6"/>
      <c r="F369" s="17" t="s">
        <v>1788</v>
      </c>
      <c r="G369" s="9"/>
      <c r="H369" s="9"/>
      <c r="I369" s="6" t="s">
        <v>214</v>
      </c>
      <c r="J369" s="16" t="s">
        <v>1138</v>
      </c>
      <c r="K369" s="17" t="s">
        <v>1789</v>
      </c>
      <c r="L369" s="17" t="s">
        <v>1790</v>
      </c>
      <c r="M369" s="6" t="s">
        <v>39</v>
      </c>
      <c r="N369" s="10" t="s">
        <v>1785</v>
      </c>
      <c r="O369" s="10" t="s">
        <v>1786</v>
      </c>
      <c r="P369" s="23"/>
      <c r="Q369" s="17"/>
      <c r="R369" s="22"/>
      <c r="S369" s="22"/>
      <c r="T369" s="22"/>
      <c r="U369" s="22"/>
      <c r="V369" s="22"/>
      <c r="W369" s="22"/>
      <c r="X369" s="15"/>
      <c r="Y369" s="6" t="s">
        <v>1596</v>
      </c>
      <c r="Z369" s="10" t="s">
        <v>1791</v>
      </c>
      <c r="AA369" s="12" t="str">
        <f t="shared" si="1"/>
        <v>M1-MyM-15a-I-2</v>
      </c>
      <c r="AB369" s="15"/>
      <c r="AC369" s="16"/>
      <c r="AD369" s="16"/>
      <c r="AE369" s="16"/>
    </row>
    <row r="370" ht="75.0" customHeight="1">
      <c r="A370" s="6" t="s">
        <v>1780</v>
      </c>
      <c r="B370" s="6" t="s">
        <v>1781</v>
      </c>
      <c r="C370" s="7" t="s">
        <v>32</v>
      </c>
      <c r="D370" s="8" t="s">
        <v>33</v>
      </c>
      <c r="E370" s="6"/>
      <c r="F370" s="17" t="s">
        <v>1792</v>
      </c>
      <c r="G370" s="9"/>
      <c r="H370" s="9"/>
      <c r="I370" s="6" t="s">
        <v>214</v>
      </c>
      <c r="J370" s="16" t="s">
        <v>1138</v>
      </c>
      <c r="K370" s="17" t="s">
        <v>1793</v>
      </c>
      <c r="L370" s="17" t="s">
        <v>1794</v>
      </c>
      <c r="M370" s="6" t="s">
        <v>39</v>
      </c>
      <c r="N370" s="10" t="s">
        <v>1785</v>
      </c>
      <c r="O370" s="10" t="s">
        <v>1786</v>
      </c>
      <c r="P370" s="23"/>
      <c r="Q370" s="17"/>
      <c r="R370" s="22"/>
      <c r="S370" s="22"/>
      <c r="T370" s="22"/>
      <c r="U370" s="22"/>
      <c r="V370" s="22"/>
      <c r="W370" s="22"/>
      <c r="X370" s="15"/>
      <c r="Y370" s="6" t="s">
        <v>1596</v>
      </c>
      <c r="Z370" s="10" t="s">
        <v>1795</v>
      </c>
      <c r="AA370" s="12" t="str">
        <f t="shared" si="1"/>
        <v>M1-MyM-15a-I-3</v>
      </c>
      <c r="AB370" s="15"/>
      <c r="AC370" s="16"/>
      <c r="AD370" s="16"/>
      <c r="AE370" s="16"/>
    </row>
    <row r="371" ht="75.0" customHeight="1">
      <c r="A371" s="6" t="s">
        <v>1780</v>
      </c>
      <c r="B371" s="6" t="s">
        <v>1781</v>
      </c>
      <c r="C371" s="18" t="s">
        <v>49</v>
      </c>
      <c r="D371" s="8" t="s">
        <v>33</v>
      </c>
      <c r="E371" s="6"/>
      <c r="F371" s="17" t="s">
        <v>1796</v>
      </c>
      <c r="G371" s="17" t="s">
        <v>1797</v>
      </c>
      <c r="H371" s="9"/>
      <c r="I371" s="6" t="s">
        <v>214</v>
      </c>
      <c r="J371" s="6" t="s">
        <v>110</v>
      </c>
      <c r="K371" s="17" t="s">
        <v>1798</v>
      </c>
      <c r="L371" s="17" t="s">
        <v>1799</v>
      </c>
      <c r="M371" s="6" t="s">
        <v>39</v>
      </c>
      <c r="N371" s="10" t="s">
        <v>1785</v>
      </c>
      <c r="O371" s="10" t="s">
        <v>1786</v>
      </c>
      <c r="P371" s="23"/>
      <c r="Q371" s="17"/>
      <c r="R371" s="22"/>
      <c r="S371" s="22"/>
      <c r="T371" s="22"/>
      <c r="U371" s="22"/>
      <c r="V371" s="22"/>
      <c r="W371" s="22"/>
      <c r="X371" s="15"/>
      <c r="Y371" s="6" t="s">
        <v>1596</v>
      </c>
      <c r="Z371" s="10" t="s">
        <v>1800</v>
      </c>
      <c r="AA371" s="12" t="str">
        <f t="shared" si="1"/>
        <v>M1-MyM-15a-E-1</v>
      </c>
      <c r="AB371" s="15"/>
      <c r="AC371" s="16"/>
      <c r="AD371" s="16"/>
      <c r="AE371" s="16" t="s">
        <v>45</v>
      </c>
    </row>
    <row r="372" ht="75.0" customHeight="1">
      <c r="A372" s="6" t="s">
        <v>1780</v>
      </c>
      <c r="B372" s="6" t="s">
        <v>1781</v>
      </c>
      <c r="C372" s="18" t="s">
        <v>49</v>
      </c>
      <c r="D372" s="8" t="s">
        <v>33</v>
      </c>
      <c r="E372" s="6"/>
      <c r="F372" s="17" t="s">
        <v>1801</v>
      </c>
      <c r="G372" s="17" t="s">
        <v>1802</v>
      </c>
      <c r="H372" s="9"/>
      <c r="I372" s="6" t="s">
        <v>214</v>
      </c>
      <c r="J372" s="6" t="s">
        <v>110</v>
      </c>
      <c r="K372" s="17" t="s">
        <v>1803</v>
      </c>
      <c r="L372" s="17" t="s">
        <v>1804</v>
      </c>
      <c r="M372" s="6" t="s">
        <v>39</v>
      </c>
      <c r="N372" s="10" t="s">
        <v>1785</v>
      </c>
      <c r="O372" s="10" t="s">
        <v>1786</v>
      </c>
      <c r="P372" s="23"/>
      <c r="Q372" s="17"/>
      <c r="R372" s="22"/>
      <c r="S372" s="22"/>
      <c r="T372" s="22"/>
      <c r="U372" s="22"/>
      <c r="V372" s="22"/>
      <c r="W372" s="22"/>
      <c r="X372" s="15"/>
      <c r="Y372" s="6" t="s">
        <v>1596</v>
      </c>
      <c r="Z372" s="10" t="s">
        <v>1805</v>
      </c>
      <c r="AA372" s="12" t="str">
        <f t="shared" si="1"/>
        <v>M1-MyM-15a-E-2</v>
      </c>
      <c r="AB372" s="15"/>
      <c r="AC372" s="16"/>
      <c r="AD372" s="16"/>
      <c r="AE372" s="16"/>
    </row>
    <row r="373" ht="75.0" customHeight="1">
      <c r="A373" s="6" t="s">
        <v>1780</v>
      </c>
      <c r="B373" s="6" t="s">
        <v>1781</v>
      </c>
      <c r="C373" s="18" t="s">
        <v>49</v>
      </c>
      <c r="D373" s="8" t="s">
        <v>33</v>
      </c>
      <c r="E373" s="6"/>
      <c r="F373" s="17" t="s">
        <v>1806</v>
      </c>
      <c r="G373" s="17" t="s">
        <v>1807</v>
      </c>
      <c r="H373" s="9"/>
      <c r="I373" s="6" t="s">
        <v>214</v>
      </c>
      <c r="J373" s="6" t="s">
        <v>110</v>
      </c>
      <c r="K373" s="17" t="s">
        <v>1808</v>
      </c>
      <c r="L373" s="17" t="s">
        <v>1809</v>
      </c>
      <c r="M373" s="6" t="s">
        <v>39</v>
      </c>
      <c r="N373" s="10" t="s">
        <v>1785</v>
      </c>
      <c r="O373" s="10" t="s">
        <v>1786</v>
      </c>
      <c r="P373" s="23"/>
      <c r="Q373" s="17"/>
      <c r="R373" s="22"/>
      <c r="S373" s="22"/>
      <c r="T373" s="22"/>
      <c r="U373" s="22"/>
      <c r="V373" s="22"/>
      <c r="W373" s="22"/>
      <c r="X373" s="15"/>
      <c r="Y373" s="6" t="s">
        <v>1596</v>
      </c>
      <c r="Z373" s="50" t="s">
        <v>1810</v>
      </c>
      <c r="AA373" s="12" t="str">
        <f t="shared" si="1"/>
        <v>M1-MyM-15a-E-3</v>
      </c>
      <c r="AB373" s="15"/>
      <c r="AC373" s="16"/>
      <c r="AD373" s="16"/>
      <c r="AE373" s="16"/>
    </row>
    <row r="374" ht="75.0" customHeight="1">
      <c r="A374" s="6" t="s">
        <v>1811</v>
      </c>
      <c r="B374" s="16" t="s">
        <v>1812</v>
      </c>
      <c r="C374" s="7" t="s">
        <v>32</v>
      </c>
      <c r="D374" s="8" t="s">
        <v>33</v>
      </c>
      <c r="E374" s="6"/>
      <c r="F374" s="37" t="s">
        <v>1813</v>
      </c>
      <c r="G374" s="17"/>
      <c r="H374" s="9"/>
      <c r="I374" s="6" t="s">
        <v>214</v>
      </c>
      <c r="J374" s="16" t="s">
        <v>1138</v>
      </c>
      <c r="K374" s="17" t="s">
        <v>1814</v>
      </c>
      <c r="L374" s="17" t="s">
        <v>1815</v>
      </c>
      <c r="M374" s="6" t="s">
        <v>39</v>
      </c>
      <c r="N374" s="10" t="s">
        <v>1785</v>
      </c>
      <c r="O374" s="10" t="s">
        <v>1786</v>
      </c>
      <c r="P374" s="23"/>
      <c r="Q374" s="17"/>
      <c r="R374" s="22"/>
      <c r="S374" s="22"/>
      <c r="T374" s="22"/>
      <c r="U374" s="22"/>
      <c r="V374" s="22"/>
      <c r="W374" s="22"/>
      <c r="X374" s="15"/>
      <c r="Y374" s="6" t="s">
        <v>1596</v>
      </c>
      <c r="Z374" s="10" t="s">
        <v>1816</v>
      </c>
      <c r="AA374" s="12" t="str">
        <f t="shared" si="1"/>
        <v>M1-MyM-16a-I-1</v>
      </c>
      <c r="AB374" s="15"/>
      <c r="AC374" s="16"/>
      <c r="AD374" s="16"/>
      <c r="AE374" s="16" t="s">
        <v>45</v>
      </c>
    </row>
    <row r="375" ht="75.0" customHeight="1">
      <c r="A375" s="6" t="s">
        <v>1811</v>
      </c>
      <c r="B375" s="16" t="s">
        <v>1812</v>
      </c>
      <c r="C375" s="7" t="s">
        <v>32</v>
      </c>
      <c r="D375" s="8" t="s">
        <v>33</v>
      </c>
      <c r="E375" s="6"/>
      <c r="F375" s="37" t="s">
        <v>1817</v>
      </c>
      <c r="G375" s="17"/>
      <c r="H375" s="9"/>
      <c r="I375" s="6" t="s">
        <v>214</v>
      </c>
      <c r="J375" s="16" t="s">
        <v>1138</v>
      </c>
      <c r="K375" s="37" t="s">
        <v>1818</v>
      </c>
      <c r="L375" s="17" t="s">
        <v>1819</v>
      </c>
      <c r="M375" s="6" t="s">
        <v>39</v>
      </c>
      <c r="N375" s="10" t="s">
        <v>1785</v>
      </c>
      <c r="O375" s="10" t="s">
        <v>1786</v>
      </c>
      <c r="P375" s="23"/>
      <c r="Q375" s="17"/>
      <c r="R375" s="22"/>
      <c r="S375" s="22"/>
      <c r="T375" s="22"/>
      <c r="U375" s="22"/>
      <c r="V375" s="22"/>
      <c r="W375" s="22"/>
      <c r="X375" s="15"/>
      <c r="Y375" s="6" t="s">
        <v>1596</v>
      </c>
      <c r="Z375" s="10" t="s">
        <v>1820</v>
      </c>
      <c r="AA375" s="12" t="str">
        <f t="shared" si="1"/>
        <v>M1-MyM-16a-I-2</v>
      </c>
      <c r="AB375" s="15"/>
      <c r="AC375" s="16"/>
      <c r="AD375" s="16"/>
      <c r="AE375" s="16"/>
    </row>
    <row r="376" ht="75.0" customHeight="1">
      <c r="A376" s="6" t="s">
        <v>1811</v>
      </c>
      <c r="B376" s="16" t="s">
        <v>1812</v>
      </c>
      <c r="C376" s="7" t="s">
        <v>32</v>
      </c>
      <c r="D376" s="8" t="s">
        <v>33</v>
      </c>
      <c r="E376" s="6"/>
      <c r="F376" s="37" t="s">
        <v>1821</v>
      </c>
      <c r="G376" s="17"/>
      <c r="H376" s="9"/>
      <c r="I376" s="6" t="s">
        <v>214</v>
      </c>
      <c r="J376" s="16" t="s">
        <v>1138</v>
      </c>
      <c r="K376" s="37" t="s">
        <v>1822</v>
      </c>
      <c r="L376" s="17" t="s">
        <v>1823</v>
      </c>
      <c r="M376" s="6" t="s">
        <v>39</v>
      </c>
      <c r="N376" s="10" t="s">
        <v>1785</v>
      </c>
      <c r="O376" s="10" t="s">
        <v>1786</v>
      </c>
      <c r="P376" s="23"/>
      <c r="Q376" s="17"/>
      <c r="R376" s="22"/>
      <c r="S376" s="22"/>
      <c r="T376" s="22"/>
      <c r="U376" s="22"/>
      <c r="V376" s="22"/>
      <c r="W376" s="22"/>
      <c r="X376" s="15"/>
      <c r="Y376" s="6" t="s">
        <v>1596</v>
      </c>
      <c r="Z376" s="10" t="s">
        <v>1824</v>
      </c>
      <c r="AA376" s="12" t="str">
        <f t="shared" si="1"/>
        <v>M1-MyM-16a-I-3</v>
      </c>
      <c r="AB376" s="15"/>
      <c r="AC376" s="16"/>
      <c r="AD376" s="16"/>
      <c r="AE376" s="16"/>
    </row>
    <row r="377" ht="75.0" customHeight="1">
      <c r="A377" s="6" t="s">
        <v>1811</v>
      </c>
      <c r="B377" s="16" t="s">
        <v>1812</v>
      </c>
      <c r="C377" s="18" t="s">
        <v>49</v>
      </c>
      <c r="D377" s="8" t="s">
        <v>33</v>
      </c>
      <c r="E377" s="6"/>
      <c r="F377" s="17" t="s">
        <v>1825</v>
      </c>
      <c r="G377" s="17" t="s">
        <v>1826</v>
      </c>
      <c r="H377" s="9"/>
      <c r="I377" s="6" t="s">
        <v>214</v>
      </c>
      <c r="J377" s="6" t="s">
        <v>110</v>
      </c>
      <c r="K377" s="17" t="s">
        <v>1827</v>
      </c>
      <c r="L377" s="17" t="s">
        <v>1828</v>
      </c>
      <c r="M377" s="6" t="s">
        <v>39</v>
      </c>
      <c r="N377" s="10" t="s">
        <v>1785</v>
      </c>
      <c r="O377" s="17" t="s">
        <v>1829</v>
      </c>
      <c r="P377" s="23"/>
      <c r="Q377" s="17"/>
      <c r="R377" s="22"/>
      <c r="S377" s="22"/>
      <c r="T377" s="22"/>
      <c r="U377" s="22"/>
      <c r="V377" s="22"/>
      <c r="W377" s="22"/>
      <c r="X377" s="15"/>
      <c r="Y377" s="6" t="s">
        <v>1596</v>
      </c>
      <c r="Z377" s="10" t="s">
        <v>1830</v>
      </c>
      <c r="AA377" s="12" t="str">
        <f t="shared" si="1"/>
        <v>M1-MyM-16a-E-1</v>
      </c>
      <c r="AB377" s="15"/>
      <c r="AC377" s="16"/>
      <c r="AD377" s="16"/>
      <c r="AE377" s="16" t="s">
        <v>45</v>
      </c>
    </row>
    <row r="378" ht="75.0" customHeight="1">
      <c r="A378" s="6" t="s">
        <v>1811</v>
      </c>
      <c r="B378" s="16" t="s">
        <v>1812</v>
      </c>
      <c r="C378" s="18" t="s">
        <v>49</v>
      </c>
      <c r="D378" s="8" t="s">
        <v>33</v>
      </c>
      <c r="E378" s="6"/>
      <c r="F378" s="17" t="s">
        <v>1831</v>
      </c>
      <c r="G378" s="17" t="s">
        <v>1832</v>
      </c>
      <c r="H378" s="9"/>
      <c r="I378" s="6" t="s">
        <v>214</v>
      </c>
      <c r="J378" s="6" t="s">
        <v>110</v>
      </c>
      <c r="K378" s="17" t="s">
        <v>1833</v>
      </c>
      <c r="L378" s="17" t="s">
        <v>1834</v>
      </c>
      <c r="M378" s="6" t="s">
        <v>39</v>
      </c>
      <c r="N378" s="10" t="s">
        <v>1785</v>
      </c>
      <c r="O378" s="17" t="s">
        <v>1829</v>
      </c>
      <c r="P378" s="23"/>
      <c r="Q378" s="17"/>
      <c r="R378" s="22"/>
      <c r="S378" s="22"/>
      <c r="T378" s="22"/>
      <c r="U378" s="22"/>
      <c r="V378" s="22"/>
      <c r="W378" s="22"/>
      <c r="X378" s="15"/>
      <c r="Y378" s="6" t="s">
        <v>1596</v>
      </c>
      <c r="Z378" s="10" t="s">
        <v>1835</v>
      </c>
      <c r="AA378" s="12" t="str">
        <f t="shared" si="1"/>
        <v>M1-MyM-16a-E-2</v>
      </c>
      <c r="AB378" s="15"/>
      <c r="AC378" s="16"/>
      <c r="AD378" s="16"/>
      <c r="AE378" s="16"/>
    </row>
    <row r="379" ht="75.0" customHeight="1">
      <c r="A379" s="6" t="s">
        <v>1811</v>
      </c>
      <c r="B379" s="16" t="s">
        <v>1812</v>
      </c>
      <c r="C379" s="18" t="s">
        <v>49</v>
      </c>
      <c r="D379" s="8" t="s">
        <v>33</v>
      </c>
      <c r="E379" s="6"/>
      <c r="F379" s="17" t="s">
        <v>1836</v>
      </c>
      <c r="G379" s="17" t="s">
        <v>1837</v>
      </c>
      <c r="H379" s="9"/>
      <c r="I379" s="6" t="s">
        <v>214</v>
      </c>
      <c r="J379" s="6" t="s">
        <v>110</v>
      </c>
      <c r="K379" s="17" t="s">
        <v>1827</v>
      </c>
      <c r="L379" s="17" t="s">
        <v>1838</v>
      </c>
      <c r="M379" s="6" t="s">
        <v>39</v>
      </c>
      <c r="N379" s="10" t="s">
        <v>1785</v>
      </c>
      <c r="O379" s="17" t="s">
        <v>1829</v>
      </c>
      <c r="P379" s="23"/>
      <c r="Q379" s="17"/>
      <c r="R379" s="22"/>
      <c r="S379" s="22"/>
      <c r="T379" s="22"/>
      <c r="U379" s="22"/>
      <c r="V379" s="22"/>
      <c r="W379" s="22"/>
      <c r="X379" s="15"/>
      <c r="Y379" s="6" t="s">
        <v>1596</v>
      </c>
      <c r="Z379" s="10" t="s">
        <v>1839</v>
      </c>
      <c r="AA379" s="12" t="str">
        <f t="shared" si="1"/>
        <v>M1-MyM-16a-E-3</v>
      </c>
      <c r="AB379" s="15"/>
      <c r="AC379" s="16"/>
      <c r="AD379" s="16"/>
      <c r="AE379" s="16"/>
    </row>
    <row r="380" ht="75.0" customHeight="1">
      <c r="A380" s="6" t="s">
        <v>1840</v>
      </c>
      <c r="B380" s="6" t="s">
        <v>1841</v>
      </c>
      <c r="C380" s="7" t="s">
        <v>32</v>
      </c>
      <c r="D380" s="8" t="s">
        <v>33</v>
      </c>
      <c r="E380" s="6"/>
      <c r="F380" s="9" t="s">
        <v>1842</v>
      </c>
      <c r="G380" s="9"/>
      <c r="H380" s="9"/>
      <c r="I380" s="6" t="s">
        <v>214</v>
      </c>
      <c r="J380" s="6" t="s">
        <v>47</v>
      </c>
      <c r="K380" s="21" t="s">
        <v>1843</v>
      </c>
      <c r="L380" s="9" t="s">
        <v>86</v>
      </c>
      <c r="M380" s="6" t="s">
        <v>39</v>
      </c>
      <c r="N380" s="19" t="s">
        <v>1844</v>
      </c>
      <c r="O380" s="19" t="s">
        <v>1845</v>
      </c>
      <c r="P380" s="23"/>
      <c r="Q380" s="54" t="s">
        <v>1846</v>
      </c>
      <c r="R380" s="22"/>
      <c r="S380" s="22"/>
      <c r="T380" s="22"/>
      <c r="U380" s="22"/>
      <c r="V380" s="22"/>
      <c r="W380" s="22"/>
      <c r="X380" s="15"/>
      <c r="Y380" s="6" t="s">
        <v>1596</v>
      </c>
      <c r="Z380" s="14" t="s">
        <v>1847</v>
      </c>
      <c r="AA380" s="12" t="str">
        <f t="shared" si="1"/>
        <v>M1-MyM-5a-I-1</v>
      </c>
      <c r="AB380" s="15" t="s">
        <v>43</v>
      </c>
      <c r="AC380" s="16" t="s">
        <v>219</v>
      </c>
      <c r="AD380" s="16" t="s">
        <v>44</v>
      </c>
      <c r="AE380" s="16" t="s">
        <v>45</v>
      </c>
    </row>
    <row r="381" ht="75.0" customHeight="1">
      <c r="A381" s="6" t="s">
        <v>1840</v>
      </c>
      <c r="B381" s="6" t="s">
        <v>1841</v>
      </c>
      <c r="C381" s="7" t="s">
        <v>32</v>
      </c>
      <c r="D381" s="8" t="s">
        <v>33</v>
      </c>
      <c r="E381" s="6"/>
      <c r="F381" s="9" t="s">
        <v>1848</v>
      </c>
      <c r="G381" s="9"/>
      <c r="H381" s="9"/>
      <c r="I381" s="6" t="s">
        <v>214</v>
      </c>
      <c r="J381" s="6" t="s">
        <v>47</v>
      </c>
      <c r="K381" s="21" t="s">
        <v>1843</v>
      </c>
      <c r="L381" s="9" t="s">
        <v>86</v>
      </c>
      <c r="M381" s="6" t="s">
        <v>39</v>
      </c>
      <c r="N381" s="19" t="s">
        <v>1849</v>
      </c>
      <c r="O381" s="19" t="s">
        <v>1850</v>
      </c>
      <c r="P381" s="23"/>
      <c r="Q381" s="54" t="s">
        <v>1846</v>
      </c>
      <c r="R381" s="22"/>
      <c r="S381" s="22"/>
      <c r="T381" s="22"/>
      <c r="U381" s="22"/>
      <c r="V381" s="22"/>
      <c r="W381" s="22"/>
      <c r="X381" s="15"/>
      <c r="Y381" s="6" t="s">
        <v>1596</v>
      </c>
      <c r="Z381" s="14" t="s">
        <v>1851</v>
      </c>
      <c r="AA381" s="12" t="str">
        <f t="shared" si="1"/>
        <v>M1-MyM-5a-I-2</v>
      </c>
      <c r="AB381" s="15" t="s">
        <v>43</v>
      </c>
      <c r="AC381" s="16" t="s">
        <v>219</v>
      </c>
      <c r="AD381" s="16" t="s">
        <v>44</v>
      </c>
      <c r="AE381" s="16" t="s">
        <v>45</v>
      </c>
    </row>
    <row r="382" ht="75.0" customHeight="1">
      <c r="A382" s="6" t="s">
        <v>1840</v>
      </c>
      <c r="B382" s="6" t="s">
        <v>1841</v>
      </c>
      <c r="C382" s="18" t="s">
        <v>49</v>
      </c>
      <c r="D382" s="8" t="s">
        <v>33</v>
      </c>
      <c r="E382" s="6"/>
      <c r="F382" s="17" t="s">
        <v>1852</v>
      </c>
      <c r="G382" s="9" t="s">
        <v>1853</v>
      </c>
      <c r="H382" s="9"/>
      <c r="I382" s="6" t="s">
        <v>214</v>
      </c>
      <c r="J382" s="6" t="s">
        <v>110</v>
      </c>
      <c r="K382" s="21" t="s">
        <v>1854</v>
      </c>
      <c r="L382" s="9" t="s">
        <v>1855</v>
      </c>
      <c r="M382" s="6" t="s">
        <v>39</v>
      </c>
      <c r="N382" s="55" t="s">
        <v>1856</v>
      </c>
      <c r="O382" s="55" t="s">
        <v>1857</v>
      </c>
      <c r="P382" s="23"/>
      <c r="Q382" s="17" t="s">
        <v>1858</v>
      </c>
      <c r="R382" s="22"/>
      <c r="S382" s="22"/>
      <c r="T382" s="22"/>
      <c r="U382" s="22"/>
      <c r="V382" s="22"/>
      <c r="W382" s="22"/>
      <c r="X382" s="15"/>
      <c r="Y382" s="6" t="s">
        <v>1596</v>
      </c>
      <c r="Z382" s="14" t="s">
        <v>1859</v>
      </c>
      <c r="AA382" s="12" t="str">
        <f t="shared" si="1"/>
        <v>M1-MyM-5a-E-1</v>
      </c>
      <c r="AB382" s="15" t="s">
        <v>43</v>
      </c>
      <c r="AC382" s="16" t="s">
        <v>219</v>
      </c>
      <c r="AD382" s="16" t="s">
        <v>44</v>
      </c>
      <c r="AE382" s="16" t="s">
        <v>45</v>
      </c>
    </row>
    <row r="383" ht="75.0" customHeight="1">
      <c r="A383" s="6" t="s">
        <v>1860</v>
      </c>
      <c r="B383" s="6" t="s">
        <v>1861</v>
      </c>
      <c r="C383" s="7" t="s">
        <v>32</v>
      </c>
      <c r="D383" s="8" t="s">
        <v>33</v>
      </c>
      <c r="E383" s="6"/>
      <c r="F383" s="17" t="s">
        <v>1862</v>
      </c>
      <c r="G383" s="9"/>
      <c r="H383" s="9"/>
      <c r="I383" s="6" t="s">
        <v>214</v>
      </c>
      <c r="J383" s="6" t="s">
        <v>47</v>
      </c>
      <c r="K383" s="21" t="s">
        <v>1863</v>
      </c>
      <c r="L383" s="9" t="s">
        <v>86</v>
      </c>
      <c r="M383" s="6" t="s">
        <v>39</v>
      </c>
      <c r="N383" s="10" t="s">
        <v>1864</v>
      </c>
      <c r="O383" s="55" t="s">
        <v>1865</v>
      </c>
      <c r="P383" s="22"/>
      <c r="Q383" s="17" t="s">
        <v>1866</v>
      </c>
      <c r="R383" s="22"/>
      <c r="S383" s="22"/>
      <c r="T383" s="22"/>
      <c r="U383" s="22"/>
      <c r="V383" s="22"/>
      <c r="W383" s="22"/>
      <c r="X383" s="15"/>
      <c r="Y383" s="6" t="s">
        <v>1596</v>
      </c>
      <c r="Z383" s="14" t="s">
        <v>1867</v>
      </c>
      <c r="AA383" s="12" t="str">
        <f t="shared" si="1"/>
        <v>M1-MyM-6a-I-1</v>
      </c>
      <c r="AB383" s="15" t="s">
        <v>43</v>
      </c>
      <c r="AC383" s="16" t="s">
        <v>219</v>
      </c>
      <c r="AD383" s="16" t="s">
        <v>44</v>
      </c>
      <c r="AE383" s="16" t="s">
        <v>45</v>
      </c>
    </row>
    <row r="384" ht="75.0" customHeight="1">
      <c r="A384" s="6" t="s">
        <v>1860</v>
      </c>
      <c r="B384" s="6" t="s">
        <v>1861</v>
      </c>
      <c r="C384" s="18" t="s">
        <v>49</v>
      </c>
      <c r="D384" s="8" t="s">
        <v>33</v>
      </c>
      <c r="E384" s="6"/>
      <c r="F384" s="9" t="s">
        <v>1868</v>
      </c>
      <c r="G384" s="9"/>
      <c r="H384" s="9"/>
      <c r="I384" s="6" t="s">
        <v>214</v>
      </c>
      <c r="J384" s="6" t="s">
        <v>47</v>
      </c>
      <c r="K384" s="21" t="s">
        <v>1869</v>
      </c>
      <c r="L384" s="9" t="s">
        <v>86</v>
      </c>
      <c r="M384" s="6" t="s">
        <v>39</v>
      </c>
      <c r="N384" s="14" t="s">
        <v>1870</v>
      </c>
      <c r="O384" s="56" t="s">
        <v>1871</v>
      </c>
      <c r="P384" s="22"/>
      <c r="Q384" s="17" t="s">
        <v>1872</v>
      </c>
      <c r="R384" s="22"/>
      <c r="S384" s="22"/>
      <c r="T384" s="22"/>
      <c r="U384" s="22"/>
      <c r="V384" s="22"/>
      <c r="W384" s="22"/>
      <c r="X384" s="16"/>
      <c r="Y384" s="6" t="s">
        <v>1596</v>
      </c>
      <c r="Z384" s="14" t="s">
        <v>1873</v>
      </c>
      <c r="AA384" s="12" t="str">
        <f t="shared" si="1"/>
        <v>M1-MyM-6a-E-1</v>
      </c>
      <c r="AB384" s="15" t="s">
        <v>43</v>
      </c>
      <c r="AC384" s="16" t="s">
        <v>219</v>
      </c>
      <c r="AD384" s="16" t="s">
        <v>44</v>
      </c>
      <c r="AE384" s="16" t="s">
        <v>45</v>
      </c>
    </row>
    <row r="385" ht="75.0" customHeight="1">
      <c r="A385" s="6" t="s">
        <v>1874</v>
      </c>
      <c r="B385" s="6" t="s">
        <v>1875</v>
      </c>
      <c r="C385" s="7" t="s">
        <v>32</v>
      </c>
      <c r="D385" s="8" t="s">
        <v>33</v>
      </c>
      <c r="E385" s="6"/>
      <c r="F385" s="9" t="s">
        <v>1876</v>
      </c>
      <c r="G385" s="9" t="s">
        <v>1877</v>
      </c>
      <c r="H385" s="23"/>
      <c r="I385" s="15" t="s">
        <v>214</v>
      </c>
      <c r="J385" s="15" t="s">
        <v>47</v>
      </c>
      <c r="K385" s="23" t="s">
        <v>86</v>
      </c>
      <c r="L385" s="23" t="s">
        <v>86</v>
      </c>
      <c r="M385" s="15" t="s">
        <v>39</v>
      </c>
      <c r="N385" s="10" t="s">
        <v>1878</v>
      </c>
      <c r="O385" s="10" t="s">
        <v>1878</v>
      </c>
      <c r="P385" s="22"/>
      <c r="Q385" s="16"/>
      <c r="R385" s="22"/>
      <c r="S385" s="22"/>
      <c r="T385" s="22"/>
      <c r="U385" s="22"/>
      <c r="V385" s="22"/>
      <c r="W385" s="22"/>
      <c r="X385" s="15"/>
      <c r="Y385" s="6" t="s">
        <v>1596</v>
      </c>
      <c r="Z385" s="10" t="s">
        <v>1879</v>
      </c>
      <c r="AA385" s="12" t="str">
        <f t="shared" si="1"/>
        <v>M1-MyM-7a-I-1</v>
      </c>
      <c r="AB385" s="15" t="s">
        <v>43</v>
      </c>
      <c r="AC385" s="16" t="s">
        <v>219</v>
      </c>
      <c r="AD385" s="16" t="s">
        <v>44</v>
      </c>
      <c r="AE385" s="16" t="s">
        <v>45</v>
      </c>
    </row>
    <row r="386" ht="75.0" customHeight="1">
      <c r="A386" s="6" t="s">
        <v>1874</v>
      </c>
      <c r="B386" s="6" t="s">
        <v>1875</v>
      </c>
      <c r="C386" s="7" t="s">
        <v>32</v>
      </c>
      <c r="D386" s="8" t="s">
        <v>33</v>
      </c>
      <c r="E386" s="6"/>
      <c r="F386" s="9" t="s">
        <v>1880</v>
      </c>
      <c r="G386" s="9" t="s">
        <v>1881</v>
      </c>
      <c r="H386" s="23"/>
      <c r="I386" s="15" t="s">
        <v>214</v>
      </c>
      <c r="J386" s="15" t="s">
        <v>47</v>
      </c>
      <c r="K386" s="23" t="s">
        <v>86</v>
      </c>
      <c r="L386" s="23" t="s">
        <v>86</v>
      </c>
      <c r="M386" s="15" t="s">
        <v>39</v>
      </c>
      <c r="N386" s="10" t="s">
        <v>1878</v>
      </c>
      <c r="O386" s="10" t="s">
        <v>1878</v>
      </c>
      <c r="P386" s="22"/>
      <c r="Q386" s="16"/>
      <c r="R386" s="22"/>
      <c r="S386" s="22"/>
      <c r="T386" s="22"/>
      <c r="U386" s="22"/>
      <c r="V386" s="22"/>
      <c r="W386" s="22"/>
      <c r="X386" s="15"/>
      <c r="Y386" s="6" t="s">
        <v>1596</v>
      </c>
      <c r="Z386" s="10" t="s">
        <v>1882</v>
      </c>
      <c r="AA386" s="12" t="str">
        <f t="shared" si="1"/>
        <v>M1-MyM-7a-I-2</v>
      </c>
      <c r="AB386" s="15" t="s">
        <v>43</v>
      </c>
      <c r="AC386" s="16" t="s">
        <v>219</v>
      </c>
      <c r="AD386" s="16" t="s">
        <v>44</v>
      </c>
      <c r="AE386" s="16" t="s">
        <v>45</v>
      </c>
    </row>
    <row r="387" ht="75.0" customHeight="1">
      <c r="A387" s="6" t="s">
        <v>1874</v>
      </c>
      <c r="B387" s="6" t="s">
        <v>1875</v>
      </c>
      <c r="C387" s="7" t="s">
        <v>32</v>
      </c>
      <c r="D387" s="8" t="s">
        <v>33</v>
      </c>
      <c r="E387" s="6"/>
      <c r="F387" s="9" t="s">
        <v>1883</v>
      </c>
      <c r="G387" s="17" t="s">
        <v>1884</v>
      </c>
      <c r="H387" s="23"/>
      <c r="I387" s="6" t="s">
        <v>214</v>
      </c>
      <c r="J387" s="6" t="s">
        <v>47</v>
      </c>
      <c r="K387" s="9" t="s">
        <v>86</v>
      </c>
      <c r="L387" s="9" t="s">
        <v>86</v>
      </c>
      <c r="M387" s="6" t="s">
        <v>39</v>
      </c>
      <c r="N387" s="10" t="s">
        <v>1878</v>
      </c>
      <c r="O387" s="10" t="s">
        <v>1878</v>
      </c>
      <c r="P387" s="22"/>
      <c r="Q387" s="15"/>
      <c r="R387" s="22"/>
      <c r="S387" s="22"/>
      <c r="T387" s="22"/>
      <c r="U387" s="22"/>
      <c r="V387" s="22"/>
      <c r="W387" s="22"/>
      <c r="X387" s="23"/>
      <c r="Y387" s="6" t="s">
        <v>1596</v>
      </c>
      <c r="Z387" s="10" t="s">
        <v>1885</v>
      </c>
      <c r="AA387" s="12" t="str">
        <f t="shared" si="1"/>
        <v>M1-MyM-7a-I-3</v>
      </c>
      <c r="AB387" s="15" t="s">
        <v>43</v>
      </c>
      <c r="AC387" s="16" t="s">
        <v>219</v>
      </c>
      <c r="AD387" s="16" t="s">
        <v>44</v>
      </c>
      <c r="AE387" s="16" t="s">
        <v>45</v>
      </c>
    </row>
    <row r="388" ht="75.0" customHeight="1">
      <c r="A388" s="6" t="s">
        <v>1874</v>
      </c>
      <c r="B388" s="6" t="s">
        <v>1875</v>
      </c>
      <c r="C388" s="7" t="s">
        <v>32</v>
      </c>
      <c r="D388" s="8" t="s">
        <v>33</v>
      </c>
      <c r="E388" s="6"/>
      <c r="F388" s="9" t="s">
        <v>1886</v>
      </c>
      <c r="G388" s="9" t="s">
        <v>1887</v>
      </c>
      <c r="H388" s="23"/>
      <c r="I388" s="6" t="s">
        <v>214</v>
      </c>
      <c r="J388" s="6" t="s">
        <v>47</v>
      </c>
      <c r="K388" s="9" t="s">
        <v>86</v>
      </c>
      <c r="L388" s="9" t="s">
        <v>86</v>
      </c>
      <c r="M388" s="16" t="s">
        <v>39</v>
      </c>
      <c r="N388" s="10" t="s">
        <v>1878</v>
      </c>
      <c r="O388" s="10" t="s">
        <v>1878</v>
      </c>
      <c r="P388" s="22"/>
      <c r="Q388" s="15"/>
      <c r="R388" s="22"/>
      <c r="S388" s="22"/>
      <c r="T388" s="22"/>
      <c r="U388" s="22"/>
      <c r="V388" s="22"/>
      <c r="W388" s="22"/>
      <c r="X388" s="23"/>
      <c r="Y388" s="6" t="s">
        <v>1596</v>
      </c>
      <c r="Z388" s="10" t="s">
        <v>1888</v>
      </c>
      <c r="AA388" s="12" t="str">
        <f t="shared" si="1"/>
        <v>M1-MyM-7a-I-4</v>
      </c>
      <c r="AB388" s="15" t="s">
        <v>43</v>
      </c>
      <c r="AC388" s="16" t="s">
        <v>219</v>
      </c>
      <c r="AD388" s="16" t="s">
        <v>44</v>
      </c>
      <c r="AE388" s="16" t="s">
        <v>45</v>
      </c>
    </row>
    <row r="389" ht="75.0" customHeight="1">
      <c r="A389" s="6" t="s">
        <v>1874</v>
      </c>
      <c r="B389" s="6" t="s">
        <v>1875</v>
      </c>
      <c r="C389" s="18" t="s">
        <v>49</v>
      </c>
      <c r="D389" s="8" t="s">
        <v>33</v>
      </c>
      <c r="E389" s="6"/>
      <c r="F389" s="9" t="s">
        <v>1889</v>
      </c>
      <c r="G389" s="9" t="s">
        <v>1890</v>
      </c>
      <c r="H389" s="23"/>
      <c r="I389" s="6" t="s">
        <v>214</v>
      </c>
      <c r="J389" s="6" t="s">
        <v>71</v>
      </c>
      <c r="K389" s="9" t="s">
        <v>86</v>
      </c>
      <c r="L389" s="9" t="s">
        <v>1891</v>
      </c>
      <c r="M389" s="6" t="s">
        <v>39</v>
      </c>
      <c r="N389" s="10" t="s">
        <v>1878</v>
      </c>
      <c r="O389" s="10" t="s">
        <v>1878</v>
      </c>
      <c r="P389" s="22"/>
      <c r="Q389" s="15"/>
      <c r="R389" s="22"/>
      <c r="S389" s="22"/>
      <c r="T389" s="22"/>
      <c r="U389" s="22"/>
      <c r="V389" s="22"/>
      <c r="W389" s="22"/>
      <c r="X389" s="23"/>
      <c r="Y389" s="6" t="s">
        <v>1596</v>
      </c>
      <c r="Z389" s="10" t="s">
        <v>1892</v>
      </c>
      <c r="AA389" s="12" t="str">
        <f t="shared" si="1"/>
        <v>M1-MyM-7a-E-1</v>
      </c>
      <c r="AB389" s="15" t="s">
        <v>43</v>
      </c>
      <c r="AC389" s="16" t="s">
        <v>219</v>
      </c>
      <c r="AD389" s="16" t="s">
        <v>44</v>
      </c>
      <c r="AE389" s="16" t="s">
        <v>45</v>
      </c>
    </row>
    <row r="390" ht="75.0" customHeight="1">
      <c r="A390" s="6" t="s">
        <v>1874</v>
      </c>
      <c r="B390" s="6" t="s">
        <v>1875</v>
      </c>
      <c r="C390" s="18" t="s">
        <v>49</v>
      </c>
      <c r="D390" s="8" t="s">
        <v>33</v>
      </c>
      <c r="E390" s="6"/>
      <c r="F390" s="9" t="s">
        <v>1893</v>
      </c>
      <c r="G390" s="9" t="s">
        <v>1894</v>
      </c>
      <c r="H390" s="23"/>
      <c r="I390" s="6" t="s">
        <v>214</v>
      </c>
      <c r="J390" s="6" t="s">
        <v>71</v>
      </c>
      <c r="K390" s="9" t="s">
        <v>86</v>
      </c>
      <c r="L390" s="9" t="s">
        <v>1895</v>
      </c>
      <c r="M390" s="6" t="s">
        <v>39</v>
      </c>
      <c r="N390" s="10" t="s">
        <v>1878</v>
      </c>
      <c r="O390" s="10" t="s">
        <v>1878</v>
      </c>
      <c r="P390" s="22"/>
      <c r="Q390" s="15"/>
      <c r="R390" s="22"/>
      <c r="S390" s="22"/>
      <c r="T390" s="22"/>
      <c r="U390" s="22"/>
      <c r="V390" s="22"/>
      <c r="W390" s="22"/>
      <c r="X390" s="23"/>
      <c r="Y390" s="6" t="s">
        <v>1596</v>
      </c>
      <c r="Z390" s="10" t="s">
        <v>1896</v>
      </c>
      <c r="AA390" s="12" t="str">
        <f t="shared" si="1"/>
        <v>M1-MyM-7a-E-2</v>
      </c>
      <c r="AB390" s="15" t="s">
        <v>43</v>
      </c>
      <c r="AC390" s="16" t="s">
        <v>219</v>
      </c>
      <c r="AD390" s="16" t="s">
        <v>44</v>
      </c>
      <c r="AE390" s="16" t="s">
        <v>45</v>
      </c>
    </row>
    <row r="391" ht="75.0" customHeight="1">
      <c r="A391" s="6" t="s">
        <v>1874</v>
      </c>
      <c r="B391" s="6" t="s">
        <v>1875</v>
      </c>
      <c r="C391" s="18" t="s">
        <v>49</v>
      </c>
      <c r="D391" s="8" t="s">
        <v>33</v>
      </c>
      <c r="E391" s="6"/>
      <c r="F391" s="9" t="s">
        <v>1897</v>
      </c>
      <c r="G391" s="9" t="s">
        <v>1898</v>
      </c>
      <c r="H391" s="23"/>
      <c r="I391" s="6" t="s">
        <v>214</v>
      </c>
      <c r="J391" s="6" t="s">
        <v>71</v>
      </c>
      <c r="K391" s="9" t="s">
        <v>86</v>
      </c>
      <c r="L391" s="9" t="s">
        <v>1895</v>
      </c>
      <c r="M391" s="6" t="s">
        <v>39</v>
      </c>
      <c r="N391" s="10" t="s">
        <v>1878</v>
      </c>
      <c r="O391" s="10" t="s">
        <v>1878</v>
      </c>
      <c r="P391" s="22"/>
      <c r="Q391" s="15"/>
      <c r="R391" s="22"/>
      <c r="S391" s="22"/>
      <c r="T391" s="22"/>
      <c r="U391" s="22"/>
      <c r="V391" s="22"/>
      <c r="W391" s="22"/>
      <c r="X391" s="15"/>
      <c r="Y391" s="6" t="s">
        <v>1596</v>
      </c>
      <c r="Z391" s="10" t="s">
        <v>1899</v>
      </c>
      <c r="AA391" s="12" t="str">
        <f t="shared" si="1"/>
        <v>M1-MyM-7a-E-3</v>
      </c>
      <c r="AB391" s="15" t="s">
        <v>43</v>
      </c>
      <c r="AC391" s="16" t="s">
        <v>219</v>
      </c>
      <c r="AD391" s="16" t="s">
        <v>44</v>
      </c>
      <c r="AE391" s="16" t="s">
        <v>45</v>
      </c>
    </row>
    <row r="392" ht="75.0" customHeight="1">
      <c r="A392" s="6" t="s">
        <v>1900</v>
      </c>
      <c r="B392" s="6" t="s">
        <v>1901</v>
      </c>
      <c r="C392" s="7" t="s">
        <v>32</v>
      </c>
      <c r="D392" s="8" t="s">
        <v>33</v>
      </c>
      <c r="E392" s="6"/>
      <c r="F392" s="17" t="s">
        <v>1902</v>
      </c>
      <c r="G392" s="20"/>
      <c r="H392" s="23"/>
      <c r="I392" s="6" t="s">
        <v>103</v>
      </c>
      <c r="J392" s="6" t="s">
        <v>47</v>
      </c>
      <c r="K392" s="9"/>
      <c r="L392" s="9" t="s">
        <v>1903</v>
      </c>
      <c r="M392" s="6" t="s">
        <v>39</v>
      </c>
      <c r="N392" s="10" t="s">
        <v>1904</v>
      </c>
      <c r="O392" s="10" t="s">
        <v>1905</v>
      </c>
      <c r="P392" s="22"/>
      <c r="Q392" s="15"/>
      <c r="R392" s="22"/>
      <c r="S392" s="22"/>
      <c r="T392" s="22"/>
      <c r="U392" s="22"/>
      <c r="V392" s="22"/>
      <c r="W392" s="22"/>
      <c r="X392" s="15"/>
      <c r="Y392" s="6" t="s">
        <v>1596</v>
      </c>
      <c r="Z392" s="10" t="s">
        <v>1906</v>
      </c>
      <c r="AA392" s="12" t="str">
        <f t="shared" si="1"/>
        <v>M1-MyM-13a-I-1</v>
      </c>
      <c r="AB392" s="15" t="s">
        <v>43</v>
      </c>
      <c r="AC392" s="16" t="s">
        <v>219</v>
      </c>
      <c r="AD392" s="16" t="s">
        <v>44</v>
      </c>
      <c r="AE392" s="16" t="s">
        <v>45</v>
      </c>
    </row>
    <row r="393" ht="75.0" customHeight="1">
      <c r="A393" s="6" t="s">
        <v>1900</v>
      </c>
      <c r="B393" s="6" t="s">
        <v>1901</v>
      </c>
      <c r="C393" s="7" t="s">
        <v>32</v>
      </c>
      <c r="D393" s="8" t="s">
        <v>33</v>
      </c>
      <c r="E393" s="6"/>
      <c r="F393" s="17" t="s">
        <v>1907</v>
      </c>
      <c r="G393" s="20"/>
      <c r="H393" s="23"/>
      <c r="I393" s="6" t="s">
        <v>103</v>
      </c>
      <c r="J393" s="6" t="s">
        <v>47</v>
      </c>
      <c r="K393" s="9"/>
      <c r="L393" s="17" t="s">
        <v>1908</v>
      </c>
      <c r="M393" s="6" t="s">
        <v>39</v>
      </c>
      <c r="N393" s="10" t="s">
        <v>1909</v>
      </c>
      <c r="O393" s="10" t="s">
        <v>1910</v>
      </c>
      <c r="P393" s="22"/>
      <c r="Q393" s="15"/>
      <c r="R393" s="22"/>
      <c r="S393" s="22"/>
      <c r="T393" s="22"/>
      <c r="U393" s="22"/>
      <c r="V393" s="22"/>
      <c r="W393" s="22"/>
      <c r="X393" s="15"/>
      <c r="Y393" s="6" t="s">
        <v>1596</v>
      </c>
      <c r="Z393" s="10" t="s">
        <v>1911</v>
      </c>
      <c r="AA393" s="12" t="str">
        <f t="shared" si="1"/>
        <v>M1-MyM-13a-I-2</v>
      </c>
      <c r="AB393" s="15" t="s">
        <v>43</v>
      </c>
      <c r="AC393" s="16" t="s">
        <v>219</v>
      </c>
      <c r="AD393" s="16" t="s">
        <v>44</v>
      </c>
      <c r="AE393" s="16" t="s">
        <v>45</v>
      </c>
    </row>
    <row r="394" ht="75.0" customHeight="1">
      <c r="A394" s="6" t="s">
        <v>1900</v>
      </c>
      <c r="B394" s="6" t="s">
        <v>1901</v>
      </c>
      <c r="C394" s="7" t="s">
        <v>32</v>
      </c>
      <c r="D394" s="8" t="s">
        <v>33</v>
      </c>
      <c r="E394" s="6"/>
      <c r="F394" s="17" t="s">
        <v>1912</v>
      </c>
      <c r="G394" s="20"/>
      <c r="H394" s="23"/>
      <c r="I394" s="6" t="s">
        <v>103</v>
      </c>
      <c r="J394" s="6" t="s">
        <v>47</v>
      </c>
      <c r="K394" s="9"/>
      <c r="L394" s="9" t="s">
        <v>1913</v>
      </c>
      <c r="M394" s="6" t="s">
        <v>39</v>
      </c>
      <c r="N394" s="10" t="s">
        <v>1909</v>
      </c>
      <c r="O394" s="10" t="s">
        <v>1909</v>
      </c>
      <c r="P394" s="22"/>
      <c r="Q394" s="15"/>
      <c r="R394" s="22"/>
      <c r="S394" s="22"/>
      <c r="T394" s="22"/>
      <c r="U394" s="22"/>
      <c r="V394" s="22"/>
      <c r="W394" s="22"/>
      <c r="X394" s="15"/>
      <c r="Y394" s="6" t="s">
        <v>1596</v>
      </c>
      <c r="Z394" s="19" t="s">
        <v>1914</v>
      </c>
      <c r="AA394" s="12" t="str">
        <f t="shared" si="1"/>
        <v>M1-MyM-13a-I-3</v>
      </c>
      <c r="AB394" s="15" t="s">
        <v>43</v>
      </c>
      <c r="AC394" s="16" t="s">
        <v>219</v>
      </c>
      <c r="AD394" s="16" t="s">
        <v>44</v>
      </c>
      <c r="AE394" s="16" t="s">
        <v>45</v>
      </c>
    </row>
    <row r="395" ht="75.0" customHeight="1">
      <c r="A395" s="6" t="s">
        <v>1900</v>
      </c>
      <c r="B395" s="6" t="s">
        <v>1901</v>
      </c>
      <c r="C395" s="18" t="s">
        <v>49</v>
      </c>
      <c r="D395" s="8" t="s">
        <v>33</v>
      </c>
      <c r="E395" s="6"/>
      <c r="F395" s="17" t="s">
        <v>1915</v>
      </c>
      <c r="G395" s="9" t="s">
        <v>1916</v>
      </c>
      <c r="H395" s="23"/>
      <c r="I395" s="6" t="s">
        <v>103</v>
      </c>
      <c r="J395" s="6" t="s">
        <v>71</v>
      </c>
      <c r="K395" s="9" t="s">
        <v>1917</v>
      </c>
      <c r="L395" s="9" t="s">
        <v>1918</v>
      </c>
      <c r="M395" s="6" t="s">
        <v>39</v>
      </c>
      <c r="N395" s="10" t="s">
        <v>1909</v>
      </c>
      <c r="O395" s="14" t="s">
        <v>1919</v>
      </c>
      <c r="P395" s="22"/>
      <c r="Q395" s="15"/>
      <c r="R395" s="22"/>
      <c r="S395" s="22"/>
      <c r="T395" s="22"/>
      <c r="U395" s="22"/>
      <c r="V395" s="22"/>
      <c r="W395" s="22"/>
      <c r="X395" s="23"/>
      <c r="Y395" s="6" t="s">
        <v>1596</v>
      </c>
      <c r="Z395" s="10" t="s">
        <v>1920</v>
      </c>
      <c r="AA395" s="12" t="str">
        <f t="shared" si="1"/>
        <v>M1-MyM-13a-E-1</v>
      </c>
      <c r="AB395" s="15" t="s">
        <v>43</v>
      </c>
      <c r="AC395" s="16" t="s">
        <v>219</v>
      </c>
      <c r="AD395" s="16" t="s">
        <v>44</v>
      </c>
      <c r="AE395" s="16" t="s">
        <v>45</v>
      </c>
    </row>
    <row r="396" ht="75.0" customHeight="1">
      <c r="A396" s="6" t="s">
        <v>1900</v>
      </c>
      <c r="B396" s="6" t="s">
        <v>1901</v>
      </c>
      <c r="C396" s="18" t="s">
        <v>49</v>
      </c>
      <c r="D396" s="8" t="s">
        <v>33</v>
      </c>
      <c r="E396" s="6"/>
      <c r="F396" s="9" t="s">
        <v>1921</v>
      </c>
      <c r="G396" s="9" t="s">
        <v>1922</v>
      </c>
      <c r="H396" s="23"/>
      <c r="I396" s="6" t="s">
        <v>103</v>
      </c>
      <c r="J396" s="6" t="s">
        <v>71</v>
      </c>
      <c r="K396" s="9" t="s">
        <v>1923</v>
      </c>
      <c r="L396" s="9" t="s">
        <v>1924</v>
      </c>
      <c r="M396" s="6" t="s">
        <v>39</v>
      </c>
      <c r="N396" s="10" t="s">
        <v>1909</v>
      </c>
      <c r="O396" s="10" t="s">
        <v>1925</v>
      </c>
      <c r="P396" s="22"/>
      <c r="Q396" s="15"/>
      <c r="R396" s="22"/>
      <c r="S396" s="22"/>
      <c r="T396" s="22"/>
      <c r="U396" s="22"/>
      <c r="V396" s="22"/>
      <c r="W396" s="22"/>
      <c r="X396" s="23"/>
      <c r="Y396" s="6" t="s">
        <v>1596</v>
      </c>
      <c r="Z396" s="10" t="s">
        <v>1926</v>
      </c>
      <c r="AA396" s="12" t="str">
        <f t="shared" si="1"/>
        <v>M1-MyM-13a-E-2</v>
      </c>
      <c r="AB396" s="15" t="s">
        <v>43</v>
      </c>
      <c r="AC396" s="16" t="s">
        <v>219</v>
      </c>
      <c r="AD396" s="16" t="s">
        <v>44</v>
      </c>
      <c r="AE396" s="16" t="s">
        <v>45</v>
      </c>
    </row>
    <row r="397" ht="75.0" customHeight="1">
      <c r="A397" s="6" t="s">
        <v>1900</v>
      </c>
      <c r="B397" s="6" t="s">
        <v>1901</v>
      </c>
      <c r="C397" s="41" t="s">
        <v>820</v>
      </c>
      <c r="D397" s="8" t="s">
        <v>33</v>
      </c>
      <c r="E397" s="6"/>
      <c r="F397" s="9" t="s">
        <v>1927</v>
      </c>
      <c r="G397" s="9" t="s">
        <v>1928</v>
      </c>
      <c r="H397" s="23"/>
      <c r="I397" s="6" t="s">
        <v>103</v>
      </c>
      <c r="J397" s="6" t="s">
        <v>71</v>
      </c>
      <c r="K397" s="17" t="s">
        <v>1929</v>
      </c>
      <c r="L397" s="9" t="s">
        <v>1930</v>
      </c>
      <c r="M397" s="6" t="s">
        <v>39</v>
      </c>
      <c r="N397" s="10" t="s">
        <v>1904</v>
      </c>
      <c r="O397" s="14" t="s">
        <v>1931</v>
      </c>
      <c r="P397" s="22"/>
      <c r="Q397" s="15"/>
      <c r="R397" s="22"/>
      <c r="S397" s="22"/>
      <c r="T397" s="22"/>
      <c r="U397" s="22"/>
      <c r="V397" s="22"/>
      <c r="W397" s="22"/>
      <c r="X397" s="23"/>
      <c r="Y397" s="6" t="s">
        <v>1596</v>
      </c>
      <c r="Z397" s="10" t="s">
        <v>1932</v>
      </c>
      <c r="AA397" s="12" t="str">
        <f t="shared" si="1"/>
        <v>M1-MyM-13a-A-1</v>
      </c>
      <c r="AB397" s="15" t="s">
        <v>43</v>
      </c>
      <c r="AC397" s="16" t="s">
        <v>219</v>
      </c>
      <c r="AD397" s="16" t="s">
        <v>44</v>
      </c>
      <c r="AE397" s="16" t="s">
        <v>45</v>
      </c>
    </row>
    <row r="398" ht="75.0" customHeight="1">
      <c r="A398" s="6" t="s">
        <v>1900</v>
      </c>
      <c r="B398" s="6" t="s">
        <v>1901</v>
      </c>
      <c r="C398" s="41" t="s">
        <v>820</v>
      </c>
      <c r="D398" s="8" t="s">
        <v>33</v>
      </c>
      <c r="E398" s="6"/>
      <c r="F398" s="9" t="s">
        <v>1933</v>
      </c>
      <c r="G398" s="9" t="s">
        <v>1934</v>
      </c>
      <c r="H398" s="23"/>
      <c r="I398" s="6" t="s">
        <v>103</v>
      </c>
      <c r="J398" s="6" t="s">
        <v>71</v>
      </c>
      <c r="K398" s="17" t="s">
        <v>1929</v>
      </c>
      <c r="L398" s="9" t="s">
        <v>1930</v>
      </c>
      <c r="M398" s="6" t="s">
        <v>39</v>
      </c>
      <c r="N398" s="10" t="s">
        <v>1904</v>
      </c>
      <c r="O398" s="14" t="s">
        <v>1935</v>
      </c>
      <c r="P398" s="22"/>
      <c r="Q398" s="15"/>
      <c r="R398" s="22"/>
      <c r="S398" s="22"/>
      <c r="T398" s="22"/>
      <c r="U398" s="22"/>
      <c r="V398" s="22"/>
      <c r="W398" s="22"/>
      <c r="X398" s="15"/>
      <c r="Y398" s="6" t="s">
        <v>1596</v>
      </c>
      <c r="Z398" s="10" t="s">
        <v>1936</v>
      </c>
      <c r="AA398" s="12" t="str">
        <f t="shared" si="1"/>
        <v>M1-MyM-13a-A-2</v>
      </c>
      <c r="AB398" s="15" t="s">
        <v>43</v>
      </c>
      <c r="AC398" s="16" t="s">
        <v>219</v>
      </c>
      <c r="AD398" s="16" t="s">
        <v>44</v>
      </c>
      <c r="AE398" s="16" t="s">
        <v>45</v>
      </c>
    </row>
    <row r="399" ht="75.0" customHeight="1">
      <c r="A399" s="6" t="s">
        <v>1900</v>
      </c>
      <c r="B399" s="6" t="s">
        <v>1901</v>
      </c>
      <c r="C399" s="41" t="s">
        <v>820</v>
      </c>
      <c r="D399" s="8" t="s">
        <v>33</v>
      </c>
      <c r="E399" s="6"/>
      <c r="F399" s="9" t="s">
        <v>1937</v>
      </c>
      <c r="G399" s="9" t="s">
        <v>1938</v>
      </c>
      <c r="H399" s="23"/>
      <c r="I399" s="6" t="s">
        <v>103</v>
      </c>
      <c r="J399" s="6" t="s">
        <v>71</v>
      </c>
      <c r="K399" s="9" t="s">
        <v>1939</v>
      </c>
      <c r="L399" s="9" t="s">
        <v>1930</v>
      </c>
      <c r="M399" s="6" t="s">
        <v>39</v>
      </c>
      <c r="N399" s="10" t="s">
        <v>1909</v>
      </c>
      <c r="O399" s="14" t="s">
        <v>1940</v>
      </c>
      <c r="P399" s="22"/>
      <c r="Q399" s="15"/>
      <c r="R399" s="22"/>
      <c r="S399" s="22"/>
      <c r="T399" s="22"/>
      <c r="U399" s="22"/>
      <c r="V399" s="22"/>
      <c r="W399" s="22"/>
      <c r="X399" s="15"/>
      <c r="Y399" s="6" t="s">
        <v>1596</v>
      </c>
      <c r="Z399" s="14" t="s">
        <v>1941</v>
      </c>
      <c r="AA399" s="12" t="str">
        <f t="shared" si="1"/>
        <v>M1-MyM-13a-A-3</v>
      </c>
      <c r="AB399" s="15" t="s">
        <v>43</v>
      </c>
      <c r="AC399" s="16" t="s">
        <v>219</v>
      </c>
      <c r="AD399" s="16" t="s">
        <v>44</v>
      </c>
      <c r="AE399" s="16" t="s">
        <v>45</v>
      </c>
    </row>
    <row r="400" ht="75.0" customHeight="1">
      <c r="A400" s="6" t="s">
        <v>1942</v>
      </c>
      <c r="B400" s="6" t="s">
        <v>1943</v>
      </c>
      <c r="C400" s="7" t="s">
        <v>32</v>
      </c>
      <c r="D400" s="16" t="s">
        <v>33</v>
      </c>
      <c r="E400" s="6"/>
      <c r="F400" s="9" t="s">
        <v>1944</v>
      </c>
      <c r="G400" s="9"/>
      <c r="H400" s="23"/>
      <c r="I400" s="6" t="s">
        <v>214</v>
      </c>
      <c r="J400" s="6" t="s">
        <v>47</v>
      </c>
      <c r="K400" s="9" t="s">
        <v>1945</v>
      </c>
      <c r="L400" s="9" t="s">
        <v>1946</v>
      </c>
      <c r="M400" s="6" t="s">
        <v>39</v>
      </c>
      <c r="N400" s="57" t="s">
        <v>1947</v>
      </c>
      <c r="O400" s="57" t="s">
        <v>1947</v>
      </c>
      <c r="P400" s="22"/>
      <c r="Q400" s="15"/>
      <c r="R400" s="22"/>
      <c r="S400" s="22"/>
      <c r="T400" s="22"/>
      <c r="U400" s="22"/>
      <c r="V400" s="22"/>
      <c r="W400" s="22"/>
      <c r="X400" s="15"/>
      <c r="Y400" s="6" t="s">
        <v>1596</v>
      </c>
      <c r="Z400" s="10" t="s">
        <v>1948</v>
      </c>
      <c r="AA400" s="12" t="str">
        <f t="shared" si="1"/>
        <v>M1-MyM-7b-I-1</v>
      </c>
      <c r="AB400" s="15" t="s">
        <v>43</v>
      </c>
      <c r="AC400" s="16" t="s">
        <v>219</v>
      </c>
      <c r="AD400" s="16" t="s">
        <v>44</v>
      </c>
      <c r="AE400" s="16" t="s">
        <v>45</v>
      </c>
    </row>
    <row r="401" ht="75.0" customHeight="1">
      <c r="A401" s="6" t="s">
        <v>1942</v>
      </c>
      <c r="B401" s="6" t="s">
        <v>1943</v>
      </c>
      <c r="C401" s="7" t="s">
        <v>32</v>
      </c>
      <c r="D401" s="8" t="s">
        <v>33</v>
      </c>
      <c r="E401" s="6"/>
      <c r="F401" s="9" t="s">
        <v>1949</v>
      </c>
      <c r="G401" s="9"/>
      <c r="H401" s="23"/>
      <c r="I401" s="6" t="s">
        <v>103</v>
      </c>
      <c r="J401" s="6" t="s">
        <v>47</v>
      </c>
      <c r="K401" s="9" t="s">
        <v>1950</v>
      </c>
      <c r="L401" s="9" t="s">
        <v>1951</v>
      </c>
      <c r="M401" s="6" t="s">
        <v>39</v>
      </c>
      <c r="N401" s="57" t="s">
        <v>1952</v>
      </c>
      <c r="O401" s="57" t="s">
        <v>1952</v>
      </c>
      <c r="P401" s="22"/>
      <c r="Q401" s="15"/>
      <c r="R401" s="22"/>
      <c r="S401" s="22"/>
      <c r="T401" s="22"/>
      <c r="U401" s="22"/>
      <c r="V401" s="22"/>
      <c r="W401" s="22"/>
      <c r="X401" s="15"/>
      <c r="Y401" s="6" t="s">
        <v>1596</v>
      </c>
      <c r="Z401" s="10" t="s">
        <v>1953</v>
      </c>
      <c r="AA401" s="12" t="str">
        <f t="shared" si="1"/>
        <v>M1-MyM-7b-I-2</v>
      </c>
      <c r="AB401" s="15" t="s">
        <v>43</v>
      </c>
      <c r="AC401" s="16" t="s">
        <v>219</v>
      </c>
      <c r="AD401" s="16" t="s">
        <v>44</v>
      </c>
      <c r="AE401" s="16" t="s">
        <v>45</v>
      </c>
    </row>
    <row r="402" ht="75.0" customHeight="1">
      <c r="A402" s="6" t="s">
        <v>1942</v>
      </c>
      <c r="B402" s="6" t="s">
        <v>1943</v>
      </c>
      <c r="C402" s="7" t="s">
        <v>32</v>
      </c>
      <c r="D402" s="8" t="s">
        <v>33</v>
      </c>
      <c r="E402" s="6"/>
      <c r="F402" s="9" t="s">
        <v>1954</v>
      </c>
      <c r="G402" s="9"/>
      <c r="H402" s="23"/>
      <c r="I402" s="6" t="s">
        <v>214</v>
      </c>
      <c r="J402" s="6" t="s">
        <v>47</v>
      </c>
      <c r="K402" s="9" t="s">
        <v>1955</v>
      </c>
      <c r="L402" s="9" t="s">
        <v>1956</v>
      </c>
      <c r="M402" s="6" t="s">
        <v>39</v>
      </c>
      <c r="N402" s="57" t="s">
        <v>1957</v>
      </c>
      <c r="O402" s="57" t="s">
        <v>1957</v>
      </c>
      <c r="P402" s="22"/>
      <c r="Q402" s="15"/>
      <c r="R402" s="22"/>
      <c r="S402" s="22"/>
      <c r="T402" s="22"/>
      <c r="U402" s="22"/>
      <c r="V402" s="22"/>
      <c r="W402" s="22"/>
      <c r="X402" s="15"/>
      <c r="Y402" s="6" t="s">
        <v>1596</v>
      </c>
      <c r="Z402" s="10" t="s">
        <v>1958</v>
      </c>
      <c r="AA402" s="12" t="str">
        <f t="shared" si="1"/>
        <v>M1-MyM-7b-I-3</v>
      </c>
      <c r="AB402" s="15" t="s">
        <v>43</v>
      </c>
      <c r="AC402" s="16" t="s">
        <v>219</v>
      </c>
      <c r="AD402" s="16" t="s">
        <v>44</v>
      </c>
      <c r="AE402" s="16" t="s">
        <v>45</v>
      </c>
    </row>
    <row r="403" ht="75.0" customHeight="1">
      <c r="A403" s="6" t="s">
        <v>1942</v>
      </c>
      <c r="B403" s="6" t="s">
        <v>1943</v>
      </c>
      <c r="C403" s="18" t="s">
        <v>49</v>
      </c>
      <c r="D403" s="8" t="s">
        <v>33</v>
      </c>
      <c r="E403" s="6"/>
      <c r="F403" s="9" t="s">
        <v>1959</v>
      </c>
      <c r="G403" s="9" t="s">
        <v>1960</v>
      </c>
      <c r="H403" s="23"/>
      <c r="I403" s="6" t="s">
        <v>103</v>
      </c>
      <c r="J403" s="6" t="s">
        <v>71</v>
      </c>
      <c r="K403" s="9" t="s">
        <v>1961</v>
      </c>
      <c r="L403" s="9" t="s">
        <v>1962</v>
      </c>
      <c r="M403" s="6" t="s">
        <v>39</v>
      </c>
      <c r="N403" s="57" t="s">
        <v>1963</v>
      </c>
      <c r="O403" s="57" t="s">
        <v>1963</v>
      </c>
      <c r="P403" s="22"/>
      <c r="Q403" s="15"/>
      <c r="R403" s="10"/>
      <c r="S403" s="10"/>
      <c r="T403" s="10"/>
      <c r="U403" s="10"/>
      <c r="V403" s="10"/>
      <c r="W403" s="22"/>
      <c r="X403" s="15"/>
      <c r="Y403" s="6" t="s">
        <v>1596</v>
      </c>
      <c r="Z403" s="10" t="s">
        <v>1964</v>
      </c>
      <c r="AA403" s="12" t="str">
        <f t="shared" si="1"/>
        <v>M1-MyM-7b-E-1</v>
      </c>
      <c r="AB403" s="15" t="s">
        <v>43</v>
      </c>
      <c r="AC403" s="16" t="s">
        <v>219</v>
      </c>
      <c r="AD403" s="16" t="s">
        <v>44</v>
      </c>
      <c r="AE403" s="16" t="s">
        <v>45</v>
      </c>
    </row>
    <row r="404" ht="75.0" customHeight="1">
      <c r="A404" s="6" t="s">
        <v>1942</v>
      </c>
      <c r="B404" s="6" t="s">
        <v>1943</v>
      </c>
      <c r="C404" s="18" t="s">
        <v>49</v>
      </c>
      <c r="D404" s="16" t="s">
        <v>33</v>
      </c>
      <c r="E404" s="6"/>
      <c r="F404" s="9" t="s">
        <v>1965</v>
      </c>
      <c r="G404" s="9" t="s">
        <v>1960</v>
      </c>
      <c r="H404" s="23"/>
      <c r="I404" s="6" t="s">
        <v>103</v>
      </c>
      <c r="J404" s="6" t="s">
        <v>71</v>
      </c>
      <c r="K404" s="9" t="s">
        <v>1966</v>
      </c>
      <c r="L404" s="9" t="s">
        <v>1962</v>
      </c>
      <c r="M404" s="6" t="s">
        <v>39</v>
      </c>
      <c r="N404" s="57" t="s">
        <v>1963</v>
      </c>
      <c r="O404" s="57" t="s">
        <v>1963</v>
      </c>
      <c r="P404" s="22"/>
      <c r="Q404" s="15"/>
      <c r="R404" s="10"/>
      <c r="S404" s="10"/>
      <c r="T404" s="10"/>
      <c r="U404" s="10"/>
      <c r="V404" s="10"/>
      <c r="W404" s="22"/>
      <c r="X404" s="15"/>
      <c r="Y404" s="6" t="s">
        <v>1596</v>
      </c>
      <c r="Z404" s="10" t="s">
        <v>1967</v>
      </c>
      <c r="AA404" s="12" t="str">
        <f t="shared" si="1"/>
        <v>M1-MyM-7b-E-2</v>
      </c>
      <c r="AB404" s="15" t="s">
        <v>43</v>
      </c>
      <c r="AC404" s="16" t="s">
        <v>219</v>
      </c>
      <c r="AD404" s="16" t="s">
        <v>44</v>
      </c>
      <c r="AE404" s="16" t="s">
        <v>45</v>
      </c>
    </row>
    <row r="405" ht="75.0" customHeight="1">
      <c r="A405" s="6" t="s">
        <v>1942</v>
      </c>
      <c r="B405" s="6" t="s">
        <v>1943</v>
      </c>
      <c r="C405" s="18" t="s">
        <v>49</v>
      </c>
      <c r="D405" s="16" t="s">
        <v>33</v>
      </c>
      <c r="E405" s="6"/>
      <c r="F405" s="9" t="s">
        <v>1968</v>
      </c>
      <c r="G405" s="9" t="s">
        <v>1969</v>
      </c>
      <c r="H405" s="23"/>
      <c r="I405" s="6" t="s">
        <v>103</v>
      </c>
      <c r="J405" s="6" t="s">
        <v>71</v>
      </c>
      <c r="K405" s="9" t="s">
        <v>1970</v>
      </c>
      <c r="L405" s="9" t="s">
        <v>1962</v>
      </c>
      <c r="M405" s="6" t="s">
        <v>39</v>
      </c>
      <c r="N405" s="57" t="s">
        <v>1963</v>
      </c>
      <c r="O405" s="57" t="s">
        <v>1963</v>
      </c>
      <c r="P405" s="22"/>
      <c r="Q405" s="15"/>
      <c r="R405" s="10"/>
      <c r="S405" s="10"/>
      <c r="T405" s="10"/>
      <c r="U405" s="10"/>
      <c r="V405" s="10"/>
      <c r="W405" s="22"/>
      <c r="X405" s="15"/>
      <c r="Y405" s="6" t="s">
        <v>1596</v>
      </c>
      <c r="Z405" s="10" t="s">
        <v>1971</v>
      </c>
      <c r="AA405" s="12" t="str">
        <f t="shared" si="1"/>
        <v>M1-MyM-7b-E-3</v>
      </c>
      <c r="AB405" s="15" t="s">
        <v>43</v>
      </c>
      <c r="AC405" s="16" t="s">
        <v>219</v>
      </c>
      <c r="AD405" s="16" t="s">
        <v>44</v>
      </c>
      <c r="AE405" s="16" t="s">
        <v>45</v>
      </c>
    </row>
    <row r="406" ht="75.0" customHeight="1">
      <c r="A406" s="6" t="s">
        <v>1972</v>
      </c>
      <c r="B406" s="6" t="s">
        <v>1973</v>
      </c>
      <c r="C406" s="7" t="s">
        <v>32</v>
      </c>
      <c r="D406" s="16" t="s">
        <v>33</v>
      </c>
      <c r="E406" s="6"/>
      <c r="F406" s="17" t="s">
        <v>1974</v>
      </c>
      <c r="G406" s="9"/>
      <c r="H406" s="23"/>
      <c r="I406" s="6" t="s">
        <v>214</v>
      </c>
      <c r="J406" s="6" t="s">
        <v>47</v>
      </c>
      <c r="K406" s="9" t="s">
        <v>266</v>
      </c>
      <c r="L406" s="9" t="s">
        <v>266</v>
      </c>
      <c r="M406" s="6" t="s">
        <v>39</v>
      </c>
      <c r="N406" s="10" t="s">
        <v>1975</v>
      </c>
      <c r="O406" s="10" t="s">
        <v>1976</v>
      </c>
      <c r="P406" s="22"/>
      <c r="Q406" s="15"/>
      <c r="R406" s="22"/>
      <c r="S406" s="22"/>
      <c r="T406" s="22"/>
      <c r="U406" s="22"/>
      <c r="V406" s="22"/>
      <c r="W406" s="22"/>
      <c r="X406" s="23"/>
      <c r="Y406" s="6" t="s">
        <v>1596</v>
      </c>
      <c r="Z406" s="14" t="s">
        <v>1977</v>
      </c>
      <c r="AA406" s="12" t="str">
        <f t="shared" si="1"/>
        <v>M1-MyM-14a-I-1</v>
      </c>
      <c r="AB406" s="15" t="s">
        <v>43</v>
      </c>
      <c r="AC406" s="15"/>
      <c r="AD406" s="16" t="s">
        <v>44</v>
      </c>
      <c r="AE406" s="16" t="s">
        <v>45</v>
      </c>
    </row>
    <row r="407" ht="75.0" customHeight="1">
      <c r="A407" s="6" t="s">
        <v>1972</v>
      </c>
      <c r="B407" s="6" t="s">
        <v>1973</v>
      </c>
      <c r="C407" s="7" t="s">
        <v>32</v>
      </c>
      <c r="D407" s="16" t="s">
        <v>33</v>
      </c>
      <c r="E407" s="6"/>
      <c r="F407" s="17" t="s">
        <v>1978</v>
      </c>
      <c r="G407" s="9"/>
      <c r="H407" s="23"/>
      <c r="I407" s="15" t="s">
        <v>214</v>
      </c>
      <c r="J407" s="6" t="s">
        <v>47</v>
      </c>
      <c r="K407" s="9" t="s">
        <v>266</v>
      </c>
      <c r="L407" s="9" t="s">
        <v>266</v>
      </c>
      <c r="M407" s="6" t="s">
        <v>39</v>
      </c>
      <c r="N407" s="10" t="s">
        <v>1975</v>
      </c>
      <c r="O407" s="10" t="s">
        <v>1975</v>
      </c>
      <c r="P407" s="22"/>
      <c r="Q407" s="15"/>
      <c r="R407" s="10"/>
      <c r="S407" s="10"/>
      <c r="T407" s="10"/>
      <c r="U407" s="10"/>
      <c r="V407" s="10"/>
      <c r="W407" s="10"/>
      <c r="X407" s="22"/>
      <c r="Y407" s="6" t="s">
        <v>1596</v>
      </c>
      <c r="Z407" s="14" t="s">
        <v>1979</v>
      </c>
      <c r="AA407" s="12" t="str">
        <f t="shared" si="1"/>
        <v>M1-MyM-14a-I-2</v>
      </c>
      <c r="AB407" s="15" t="s">
        <v>43</v>
      </c>
      <c r="AC407" s="15"/>
      <c r="AD407" s="16" t="s">
        <v>44</v>
      </c>
      <c r="AE407" s="16" t="s">
        <v>45</v>
      </c>
    </row>
    <row r="408" ht="75.0" customHeight="1">
      <c r="A408" s="6" t="s">
        <v>1972</v>
      </c>
      <c r="B408" s="6" t="s">
        <v>1973</v>
      </c>
      <c r="C408" s="7" t="s">
        <v>32</v>
      </c>
      <c r="D408" s="8" t="s">
        <v>33</v>
      </c>
      <c r="E408" s="16"/>
      <c r="F408" s="9" t="s">
        <v>1980</v>
      </c>
      <c r="G408" s="9"/>
      <c r="H408" s="23"/>
      <c r="I408" s="15" t="s">
        <v>214</v>
      </c>
      <c r="J408" s="6" t="s">
        <v>47</v>
      </c>
      <c r="K408" s="9" t="s">
        <v>266</v>
      </c>
      <c r="L408" s="9" t="s">
        <v>266</v>
      </c>
      <c r="M408" s="6" t="s">
        <v>39</v>
      </c>
      <c r="N408" s="10" t="s">
        <v>1981</v>
      </c>
      <c r="O408" s="10" t="s">
        <v>1981</v>
      </c>
      <c r="P408" s="22"/>
      <c r="Q408" s="15"/>
      <c r="R408" s="10"/>
      <c r="S408" s="10"/>
      <c r="T408" s="10"/>
      <c r="U408" s="10"/>
      <c r="V408" s="10"/>
      <c r="W408" s="10"/>
      <c r="X408" s="22"/>
      <c r="Y408" s="6" t="s">
        <v>1596</v>
      </c>
      <c r="Z408" s="14" t="s">
        <v>1982</v>
      </c>
      <c r="AA408" s="12" t="str">
        <f t="shared" si="1"/>
        <v>M1-MyM-14a-I-3</v>
      </c>
      <c r="AB408" s="15" t="s">
        <v>43</v>
      </c>
      <c r="AC408" s="15"/>
      <c r="AD408" s="16" t="s">
        <v>44</v>
      </c>
      <c r="AE408" s="16" t="s">
        <v>45</v>
      </c>
    </row>
    <row r="409" ht="75.0" customHeight="1">
      <c r="A409" s="6" t="s">
        <v>1972</v>
      </c>
      <c r="B409" s="6" t="s">
        <v>1973</v>
      </c>
      <c r="C409" s="7" t="s">
        <v>32</v>
      </c>
      <c r="D409" s="8" t="s">
        <v>33</v>
      </c>
      <c r="E409" s="6"/>
      <c r="F409" s="9" t="s">
        <v>1983</v>
      </c>
      <c r="G409" s="9"/>
      <c r="H409" s="23"/>
      <c r="I409" s="15" t="s">
        <v>214</v>
      </c>
      <c r="J409" s="6" t="s">
        <v>47</v>
      </c>
      <c r="K409" s="9" t="s">
        <v>266</v>
      </c>
      <c r="L409" s="9" t="s">
        <v>266</v>
      </c>
      <c r="M409" s="6" t="s">
        <v>39</v>
      </c>
      <c r="N409" s="10" t="s">
        <v>1981</v>
      </c>
      <c r="O409" s="10" t="s">
        <v>1981</v>
      </c>
      <c r="P409" s="22"/>
      <c r="Q409" s="15"/>
      <c r="R409" s="10"/>
      <c r="S409" s="10"/>
      <c r="T409" s="10"/>
      <c r="U409" s="10"/>
      <c r="V409" s="10"/>
      <c r="W409" s="10"/>
      <c r="X409" s="22"/>
      <c r="Y409" s="6" t="s">
        <v>1596</v>
      </c>
      <c r="Z409" s="14" t="s">
        <v>1984</v>
      </c>
      <c r="AA409" s="12" t="str">
        <f t="shared" si="1"/>
        <v>M1-MyM-14a-I-4</v>
      </c>
      <c r="AB409" s="15" t="s">
        <v>43</v>
      </c>
      <c r="AC409" s="15"/>
      <c r="AD409" s="16" t="s">
        <v>44</v>
      </c>
      <c r="AE409" s="16" t="s">
        <v>45</v>
      </c>
    </row>
    <row r="410" ht="75.0" customHeight="1">
      <c r="A410" s="6" t="s">
        <v>1972</v>
      </c>
      <c r="B410" s="6" t="s">
        <v>1973</v>
      </c>
      <c r="C410" s="18" t="s">
        <v>49</v>
      </c>
      <c r="D410" s="16" t="s">
        <v>33</v>
      </c>
      <c r="E410" s="6"/>
      <c r="F410" s="9" t="s">
        <v>1985</v>
      </c>
      <c r="G410" s="9"/>
      <c r="H410" s="23"/>
      <c r="I410" s="15" t="s">
        <v>266</v>
      </c>
      <c r="J410" s="6" t="s">
        <v>47</v>
      </c>
      <c r="K410" s="17" t="s">
        <v>1986</v>
      </c>
      <c r="L410" s="20" t="s">
        <v>1987</v>
      </c>
      <c r="M410" s="6" t="s">
        <v>39</v>
      </c>
      <c r="N410" s="10" t="s">
        <v>1981</v>
      </c>
      <c r="O410" s="10" t="s">
        <v>1981</v>
      </c>
      <c r="P410" s="22"/>
      <c r="Q410" s="15"/>
      <c r="R410" s="10"/>
      <c r="S410" s="10"/>
      <c r="T410" s="10"/>
      <c r="U410" s="10"/>
      <c r="V410" s="10"/>
      <c r="W410" s="10"/>
      <c r="X410" s="17"/>
      <c r="Y410" s="6" t="s">
        <v>1596</v>
      </c>
      <c r="Z410" s="10" t="s">
        <v>1988</v>
      </c>
      <c r="AA410" s="12" t="str">
        <f t="shared" si="1"/>
        <v>M1-MyM-14a-E-1</v>
      </c>
      <c r="AB410" s="15" t="s">
        <v>43</v>
      </c>
      <c r="AC410" s="15"/>
      <c r="AD410" s="16" t="s">
        <v>44</v>
      </c>
      <c r="AE410" s="16" t="s">
        <v>45</v>
      </c>
    </row>
    <row r="411" ht="75.0" customHeight="1">
      <c r="A411" s="6" t="s">
        <v>1972</v>
      </c>
      <c r="B411" s="6" t="s">
        <v>1973</v>
      </c>
      <c r="C411" s="18" t="s">
        <v>49</v>
      </c>
      <c r="D411" s="8" t="s">
        <v>33</v>
      </c>
      <c r="E411" s="6"/>
      <c r="F411" s="9" t="s">
        <v>1989</v>
      </c>
      <c r="G411" s="9"/>
      <c r="H411" s="23"/>
      <c r="I411" s="15" t="s">
        <v>214</v>
      </c>
      <c r="J411" s="6" t="s">
        <v>47</v>
      </c>
      <c r="K411" s="9" t="s">
        <v>266</v>
      </c>
      <c r="L411" s="20" t="s">
        <v>266</v>
      </c>
      <c r="M411" s="6" t="s">
        <v>39</v>
      </c>
      <c r="N411" s="10" t="s">
        <v>1981</v>
      </c>
      <c r="O411" s="10" t="s">
        <v>1981</v>
      </c>
      <c r="P411" s="22"/>
      <c r="Q411" s="15"/>
      <c r="R411" s="10"/>
      <c r="S411" s="10"/>
      <c r="T411" s="10"/>
      <c r="U411" s="10"/>
      <c r="V411" s="10"/>
      <c r="W411" s="10"/>
      <c r="X411" s="17"/>
      <c r="Y411" s="6" t="s">
        <v>1596</v>
      </c>
      <c r="Z411" s="10" t="s">
        <v>1990</v>
      </c>
      <c r="AA411" s="12" t="str">
        <f t="shared" si="1"/>
        <v>M1-MyM-14a-E-2</v>
      </c>
      <c r="AB411" s="15" t="s">
        <v>43</v>
      </c>
      <c r="AC411" s="15"/>
      <c r="AD411" s="16" t="s">
        <v>44</v>
      </c>
      <c r="AE411" s="16" t="s">
        <v>45</v>
      </c>
    </row>
    <row r="412" ht="75.0" customHeight="1">
      <c r="A412" s="6" t="s">
        <v>1991</v>
      </c>
      <c r="B412" s="6" t="s">
        <v>1992</v>
      </c>
      <c r="C412" s="7" t="s">
        <v>32</v>
      </c>
      <c r="D412" s="8" t="s">
        <v>33</v>
      </c>
      <c r="E412" s="6"/>
      <c r="F412" s="17" t="s">
        <v>1993</v>
      </c>
      <c r="G412" s="9"/>
      <c r="H412" s="23"/>
      <c r="I412" s="17" t="s">
        <v>103</v>
      </c>
      <c r="J412" s="16" t="s">
        <v>500</v>
      </c>
      <c r="K412" s="9"/>
      <c r="L412" s="17" t="s">
        <v>1994</v>
      </c>
      <c r="M412" s="9" t="s">
        <v>39</v>
      </c>
      <c r="N412" s="10" t="s">
        <v>1995</v>
      </c>
      <c r="O412" s="10" t="s">
        <v>1995</v>
      </c>
      <c r="P412" s="22"/>
      <c r="Q412" s="15"/>
      <c r="R412" s="22"/>
      <c r="S412" s="22"/>
      <c r="T412" s="22"/>
      <c r="U412" s="22"/>
      <c r="V412" s="22"/>
      <c r="W412" s="22"/>
      <c r="X412" s="15"/>
      <c r="Y412" s="6" t="s">
        <v>1596</v>
      </c>
      <c r="Z412" s="14" t="s">
        <v>1996</v>
      </c>
      <c r="AA412" s="12" t="str">
        <f t="shared" si="1"/>
        <v>M1-MyM-8a-I-1</v>
      </c>
      <c r="AB412" s="15" t="s">
        <v>43</v>
      </c>
      <c r="AC412" s="16" t="s">
        <v>219</v>
      </c>
      <c r="AD412" s="16" t="s">
        <v>44</v>
      </c>
      <c r="AE412" s="16" t="s">
        <v>45</v>
      </c>
    </row>
    <row r="413" ht="75.0" customHeight="1">
      <c r="A413" s="6" t="s">
        <v>1991</v>
      </c>
      <c r="B413" s="6" t="s">
        <v>1992</v>
      </c>
      <c r="C413" s="7" t="s">
        <v>32</v>
      </c>
      <c r="D413" s="8" t="s">
        <v>33</v>
      </c>
      <c r="E413" s="6"/>
      <c r="F413" s="17" t="s">
        <v>1997</v>
      </c>
      <c r="G413" s="17"/>
      <c r="H413" s="23"/>
      <c r="I413" s="17" t="s">
        <v>103</v>
      </c>
      <c r="J413" s="16" t="s">
        <v>36</v>
      </c>
      <c r="K413" s="17"/>
      <c r="L413" s="17" t="s">
        <v>1998</v>
      </c>
      <c r="M413" s="9" t="s">
        <v>39</v>
      </c>
      <c r="N413" s="10" t="s">
        <v>1995</v>
      </c>
      <c r="O413" s="10" t="s">
        <v>1995</v>
      </c>
      <c r="P413" s="22"/>
      <c r="Q413" s="15"/>
      <c r="R413" s="22"/>
      <c r="S413" s="22"/>
      <c r="T413" s="22"/>
      <c r="U413" s="22"/>
      <c r="V413" s="22"/>
      <c r="W413" s="22"/>
      <c r="X413" s="15"/>
      <c r="Y413" s="6" t="s">
        <v>1596</v>
      </c>
      <c r="Z413" s="10" t="s">
        <v>1999</v>
      </c>
      <c r="AA413" s="12" t="str">
        <f t="shared" si="1"/>
        <v>M1-MyM-8a-I-2</v>
      </c>
      <c r="AB413" s="15" t="s">
        <v>43</v>
      </c>
      <c r="AC413" s="16" t="s">
        <v>219</v>
      </c>
      <c r="AD413" s="16" t="s">
        <v>44</v>
      </c>
      <c r="AE413" s="16" t="s">
        <v>45</v>
      </c>
    </row>
    <row r="414" ht="75.0" customHeight="1">
      <c r="A414" s="6" t="s">
        <v>1991</v>
      </c>
      <c r="B414" s="6" t="s">
        <v>1992</v>
      </c>
      <c r="C414" s="7" t="s">
        <v>32</v>
      </c>
      <c r="D414" s="8" t="s">
        <v>33</v>
      </c>
      <c r="E414" s="6"/>
      <c r="F414" s="17" t="s">
        <v>2000</v>
      </c>
      <c r="G414" s="17"/>
      <c r="H414" s="9"/>
      <c r="I414" s="17" t="s">
        <v>103</v>
      </c>
      <c r="J414" s="16" t="s">
        <v>36</v>
      </c>
      <c r="K414" s="17" t="s">
        <v>2001</v>
      </c>
      <c r="L414" s="17" t="s">
        <v>2002</v>
      </c>
      <c r="M414" s="9" t="s">
        <v>39</v>
      </c>
      <c r="N414" s="10" t="s">
        <v>1995</v>
      </c>
      <c r="O414" s="10" t="s">
        <v>1995</v>
      </c>
      <c r="P414" s="22"/>
      <c r="Q414" s="15"/>
      <c r="R414" s="22"/>
      <c r="S414" s="22"/>
      <c r="T414" s="22"/>
      <c r="U414" s="22"/>
      <c r="V414" s="22"/>
      <c r="W414" s="22"/>
      <c r="X414" s="15"/>
      <c r="Y414" s="6" t="s">
        <v>1596</v>
      </c>
      <c r="Z414" s="10" t="s">
        <v>2003</v>
      </c>
      <c r="AA414" s="12" t="str">
        <f t="shared" si="1"/>
        <v>M1-MyM-8a-I-3</v>
      </c>
      <c r="AB414" s="15" t="s">
        <v>43</v>
      </c>
      <c r="AC414" s="16" t="s">
        <v>219</v>
      </c>
      <c r="AD414" s="16" t="s">
        <v>44</v>
      </c>
      <c r="AE414" s="16" t="s">
        <v>45</v>
      </c>
    </row>
    <row r="415" ht="75.0" customHeight="1">
      <c r="A415" s="6" t="s">
        <v>1991</v>
      </c>
      <c r="B415" s="6" t="s">
        <v>1992</v>
      </c>
      <c r="C415" s="18" t="s">
        <v>49</v>
      </c>
      <c r="D415" s="8" t="s">
        <v>33</v>
      </c>
      <c r="E415" s="6"/>
      <c r="F415" s="17" t="s">
        <v>2004</v>
      </c>
      <c r="G415" s="17" t="s">
        <v>2005</v>
      </c>
      <c r="H415" s="23"/>
      <c r="I415" s="17" t="s">
        <v>214</v>
      </c>
      <c r="J415" s="6" t="s">
        <v>110</v>
      </c>
      <c r="K415" s="17" t="s">
        <v>2006</v>
      </c>
      <c r="L415" s="17" t="s">
        <v>2007</v>
      </c>
      <c r="M415" s="9" t="s">
        <v>39</v>
      </c>
      <c r="N415" s="10" t="s">
        <v>1995</v>
      </c>
      <c r="O415" s="10" t="s">
        <v>1995</v>
      </c>
      <c r="P415" s="22"/>
      <c r="Q415" s="15"/>
      <c r="R415" s="22"/>
      <c r="S415" s="22"/>
      <c r="T415" s="22"/>
      <c r="U415" s="22"/>
      <c r="V415" s="22"/>
      <c r="W415" s="22"/>
      <c r="X415" s="15"/>
      <c r="Y415" s="6" t="s">
        <v>1596</v>
      </c>
      <c r="Z415" s="10" t="s">
        <v>2008</v>
      </c>
      <c r="AA415" s="12" t="str">
        <f t="shared" si="1"/>
        <v>M1-MyM-8a-E-1</v>
      </c>
      <c r="AB415" s="15" t="s">
        <v>43</v>
      </c>
      <c r="AC415" s="16" t="s">
        <v>219</v>
      </c>
      <c r="AD415" s="16" t="s">
        <v>44</v>
      </c>
      <c r="AE415" s="16" t="s">
        <v>45</v>
      </c>
    </row>
    <row r="416" ht="75.0" customHeight="1">
      <c r="A416" s="6" t="s">
        <v>1991</v>
      </c>
      <c r="B416" s="6" t="s">
        <v>1992</v>
      </c>
      <c r="C416" s="18" t="s">
        <v>49</v>
      </c>
      <c r="D416" s="8" t="s">
        <v>33</v>
      </c>
      <c r="E416" s="6"/>
      <c r="F416" s="17" t="s">
        <v>2009</v>
      </c>
      <c r="G416" s="17" t="s">
        <v>2010</v>
      </c>
      <c r="H416" s="23"/>
      <c r="I416" s="17" t="s">
        <v>214</v>
      </c>
      <c r="J416" s="6" t="s">
        <v>110</v>
      </c>
      <c r="K416" s="17" t="s">
        <v>2011</v>
      </c>
      <c r="L416" s="17" t="s">
        <v>2012</v>
      </c>
      <c r="M416" s="9" t="s">
        <v>39</v>
      </c>
      <c r="N416" s="10" t="s">
        <v>1995</v>
      </c>
      <c r="O416" s="10" t="s">
        <v>1995</v>
      </c>
      <c r="P416" s="22"/>
      <c r="Q416" s="15"/>
      <c r="R416" s="22"/>
      <c r="S416" s="22"/>
      <c r="T416" s="22"/>
      <c r="U416" s="22"/>
      <c r="V416" s="22"/>
      <c r="W416" s="22"/>
      <c r="X416" s="15"/>
      <c r="Y416" s="6" t="s">
        <v>1596</v>
      </c>
      <c r="Z416" s="10" t="s">
        <v>2013</v>
      </c>
      <c r="AA416" s="12" t="str">
        <f t="shared" si="1"/>
        <v>M1-MyM-8a-E-2</v>
      </c>
      <c r="AB416" s="15" t="s">
        <v>43</v>
      </c>
      <c r="AC416" s="16" t="s">
        <v>219</v>
      </c>
      <c r="AD416" s="16" t="s">
        <v>44</v>
      </c>
      <c r="AE416" s="16" t="s">
        <v>45</v>
      </c>
    </row>
    <row r="417" ht="75.0" customHeight="1">
      <c r="A417" s="6" t="s">
        <v>1991</v>
      </c>
      <c r="B417" s="6" t="s">
        <v>1992</v>
      </c>
      <c r="C417" s="18" t="s">
        <v>49</v>
      </c>
      <c r="D417" s="8" t="s">
        <v>33</v>
      </c>
      <c r="E417" s="6"/>
      <c r="F417" s="17" t="s">
        <v>2014</v>
      </c>
      <c r="G417" s="17" t="s">
        <v>2015</v>
      </c>
      <c r="H417" s="23"/>
      <c r="I417" s="17" t="s">
        <v>214</v>
      </c>
      <c r="J417" s="6" t="s">
        <v>110</v>
      </c>
      <c r="K417" s="17" t="s">
        <v>2016</v>
      </c>
      <c r="L417" s="17" t="s">
        <v>2017</v>
      </c>
      <c r="M417" s="9" t="s">
        <v>39</v>
      </c>
      <c r="N417" s="10" t="s">
        <v>1995</v>
      </c>
      <c r="O417" s="10" t="s">
        <v>1995</v>
      </c>
      <c r="P417" s="22"/>
      <c r="Q417" s="15"/>
      <c r="R417" s="22"/>
      <c r="S417" s="22"/>
      <c r="T417" s="22"/>
      <c r="U417" s="22"/>
      <c r="V417" s="22"/>
      <c r="W417" s="22"/>
      <c r="X417" s="15"/>
      <c r="Y417" s="6" t="s">
        <v>1596</v>
      </c>
      <c r="Z417" s="10" t="s">
        <v>2018</v>
      </c>
      <c r="AA417" s="12" t="str">
        <f t="shared" si="1"/>
        <v>M1-MyM-8a-E-3</v>
      </c>
      <c r="AB417" s="15" t="s">
        <v>43</v>
      </c>
      <c r="AC417" s="16" t="s">
        <v>219</v>
      </c>
      <c r="AD417" s="16" t="s">
        <v>44</v>
      </c>
      <c r="AE417" s="16" t="s">
        <v>45</v>
      </c>
    </row>
    <row r="418" ht="75.0" customHeight="1">
      <c r="A418" s="6" t="s">
        <v>2019</v>
      </c>
      <c r="B418" s="6" t="s">
        <v>2020</v>
      </c>
      <c r="C418" s="7" t="s">
        <v>32</v>
      </c>
      <c r="D418" s="8" t="s">
        <v>33</v>
      </c>
      <c r="E418" s="6"/>
      <c r="F418" s="17" t="s">
        <v>2021</v>
      </c>
      <c r="G418" s="9"/>
      <c r="H418" s="23"/>
      <c r="I418" s="23"/>
      <c r="J418" s="6" t="s">
        <v>47</v>
      </c>
      <c r="K418" s="9" t="s">
        <v>2022</v>
      </c>
      <c r="L418" s="9" t="s">
        <v>2022</v>
      </c>
      <c r="M418" s="9" t="s">
        <v>39</v>
      </c>
      <c r="N418" s="10" t="s">
        <v>2023</v>
      </c>
      <c r="O418" s="10" t="s">
        <v>2024</v>
      </c>
      <c r="P418" s="22"/>
      <c r="Q418" s="15"/>
      <c r="R418" s="22"/>
      <c r="S418" s="22"/>
      <c r="T418" s="22"/>
      <c r="U418" s="22"/>
      <c r="V418" s="22"/>
      <c r="W418" s="22"/>
      <c r="X418" s="15"/>
      <c r="Y418" s="6" t="s">
        <v>1596</v>
      </c>
      <c r="Z418" s="14" t="s">
        <v>2025</v>
      </c>
      <c r="AA418" s="12" t="str">
        <f t="shared" si="1"/>
        <v>M1-MyM-8b-I-1</v>
      </c>
      <c r="AB418" s="15" t="s">
        <v>43</v>
      </c>
      <c r="AC418" s="16" t="s">
        <v>219</v>
      </c>
      <c r="AD418" s="16" t="s">
        <v>44</v>
      </c>
      <c r="AE418" s="16" t="s">
        <v>45</v>
      </c>
    </row>
    <row r="419" ht="75.0" customHeight="1">
      <c r="A419" s="6" t="s">
        <v>2019</v>
      </c>
      <c r="B419" s="6" t="s">
        <v>2020</v>
      </c>
      <c r="C419" s="7" t="s">
        <v>32</v>
      </c>
      <c r="D419" s="8" t="s">
        <v>33</v>
      </c>
      <c r="E419" s="6"/>
      <c r="F419" s="9" t="s">
        <v>2026</v>
      </c>
      <c r="G419" s="9" t="s">
        <v>2027</v>
      </c>
      <c r="H419" s="23"/>
      <c r="I419" s="9"/>
      <c r="J419" s="6" t="s">
        <v>110</v>
      </c>
      <c r="K419" s="20" t="s">
        <v>2028</v>
      </c>
      <c r="L419" s="9" t="s">
        <v>2029</v>
      </c>
      <c r="M419" s="9" t="s">
        <v>39</v>
      </c>
      <c r="N419" s="10" t="s">
        <v>2023</v>
      </c>
      <c r="O419" s="10" t="s">
        <v>2023</v>
      </c>
      <c r="P419" s="22"/>
      <c r="Q419" s="15"/>
      <c r="R419" s="22"/>
      <c r="S419" s="22"/>
      <c r="T419" s="22"/>
      <c r="U419" s="22"/>
      <c r="V419" s="22"/>
      <c r="W419" s="22"/>
      <c r="X419" s="15"/>
      <c r="Y419" s="6" t="s">
        <v>1596</v>
      </c>
      <c r="Z419" s="14" t="s">
        <v>2030</v>
      </c>
      <c r="AA419" s="12" t="str">
        <f t="shared" si="1"/>
        <v>M1-MyM-8b-I-2</v>
      </c>
      <c r="AB419" s="15" t="s">
        <v>43</v>
      </c>
      <c r="AC419" s="16" t="s">
        <v>219</v>
      </c>
      <c r="AD419" s="16" t="s">
        <v>44</v>
      </c>
      <c r="AE419" s="16" t="s">
        <v>45</v>
      </c>
    </row>
    <row r="420" ht="75.0" customHeight="1">
      <c r="A420" s="6" t="s">
        <v>2019</v>
      </c>
      <c r="B420" s="6" t="s">
        <v>2020</v>
      </c>
      <c r="C420" s="7" t="s">
        <v>32</v>
      </c>
      <c r="D420" s="8" t="s">
        <v>33</v>
      </c>
      <c r="E420" s="6"/>
      <c r="F420" s="9" t="s">
        <v>2026</v>
      </c>
      <c r="G420" s="9" t="s">
        <v>2031</v>
      </c>
      <c r="H420" s="23"/>
      <c r="I420" s="9"/>
      <c r="J420" s="6" t="s">
        <v>110</v>
      </c>
      <c r="K420" s="20" t="s">
        <v>2032</v>
      </c>
      <c r="L420" s="9" t="s">
        <v>2033</v>
      </c>
      <c r="M420" s="9" t="s">
        <v>39</v>
      </c>
      <c r="N420" s="10" t="s">
        <v>2023</v>
      </c>
      <c r="O420" s="10" t="s">
        <v>2023</v>
      </c>
      <c r="P420" s="22"/>
      <c r="Q420" s="15"/>
      <c r="R420" s="22"/>
      <c r="S420" s="22"/>
      <c r="T420" s="22"/>
      <c r="U420" s="22"/>
      <c r="V420" s="22"/>
      <c r="W420" s="22"/>
      <c r="X420" s="15"/>
      <c r="Y420" s="6" t="s">
        <v>1596</v>
      </c>
      <c r="Z420" s="14" t="s">
        <v>2034</v>
      </c>
      <c r="AA420" s="12" t="str">
        <f t="shared" si="1"/>
        <v>M1-MyM-8b-I-3</v>
      </c>
      <c r="AB420" s="15" t="s">
        <v>43</v>
      </c>
      <c r="AC420" s="16" t="s">
        <v>219</v>
      </c>
      <c r="AD420" s="16" t="s">
        <v>44</v>
      </c>
      <c r="AE420" s="16" t="s">
        <v>45</v>
      </c>
    </row>
    <row r="421" ht="75.0" customHeight="1">
      <c r="A421" s="6" t="s">
        <v>2019</v>
      </c>
      <c r="B421" s="6" t="s">
        <v>2020</v>
      </c>
      <c r="C421" s="18" t="s">
        <v>49</v>
      </c>
      <c r="D421" s="8" t="s">
        <v>33</v>
      </c>
      <c r="E421" s="6"/>
      <c r="F421" s="9" t="s">
        <v>2035</v>
      </c>
      <c r="G421" s="9" t="s">
        <v>2036</v>
      </c>
      <c r="H421" s="23"/>
      <c r="I421" s="9"/>
      <c r="J421" s="6" t="s">
        <v>36</v>
      </c>
      <c r="K421" s="20" t="s">
        <v>2037</v>
      </c>
      <c r="L421" s="9" t="s">
        <v>2038</v>
      </c>
      <c r="M421" s="9" t="s">
        <v>39</v>
      </c>
      <c r="N421" s="10" t="s">
        <v>2023</v>
      </c>
      <c r="O421" s="10" t="s">
        <v>2023</v>
      </c>
      <c r="P421" s="22"/>
      <c r="Q421" s="15"/>
      <c r="R421" s="22"/>
      <c r="S421" s="22"/>
      <c r="T421" s="22"/>
      <c r="U421" s="22"/>
      <c r="V421" s="22"/>
      <c r="W421" s="22"/>
      <c r="X421" s="15"/>
      <c r="Y421" s="6" t="s">
        <v>1596</v>
      </c>
      <c r="Z421" s="14" t="s">
        <v>2039</v>
      </c>
      <c r="AA421" s="12" t="str">
        <f t="shared" si="1"/>
        <v>M1-MyM-8b-E-1</v>
      </c>
      <c r="AB421" s="15" t="s">
        <v>43</v>
      </c>
      <c r="AC421" s="16" t="s">
        <v>219</v>
      </c>
      <c r="AD421" s="16" t="s">
        <v>44</v>
      </c>
      <c r="AE421" s="16" t="s">
        <v>45</v>
      </c>
    </row>
    <row r="422" ht="75.0" customHeight="1">
      <c r="A422" s="6" t="s">
        <v>2019</v>
      </c>
      <c r="B422" s="6" t="s">
        <v>2020</v>
      </c>
      <c r="C422" s="18" t="s">
        <v>49</v>
      </c>
      <c r="D422" s="8" t="s">
        <v>33</v>
      </c>
      <c r="E422" s="6"/>
      <c r="F422" s="9" t="s">
        <v>2035</v>
      </c>
      <c r="G422" s="9" t="s">
        <v>2040</v>
      </c>
      <c r="H422" s="23"/>
      <c r="I422" s="9"/>
      <c r="J422" s="6" t="s">
        <v>36</v>
      </c>
      <c r="K422" s="20" t="s">
        <v>2032</v>
      </c>
      <c r="L422" s="9" t="s">
        <v>2041</v>
      </c>
      <c r="M422" s="9" t="s">
        <v>39</v>
      </c>
      <c r="N422" s="10" t="s">
        <v>2023</v>
      </c>
      <c r="O422" s="10" t="s">
        <v>2023</v>
      </c>
      <c r="P422" s="22"/>
      <c r="Q422" s="15"/>
      <c r="R422" s="22"/>
      <c r="S422" s="22"/>
      <c r="T422" s="22"/>
      <c r="U422" s="22"/>
      <c r="V422" s="22"/>
      <c r="W422" s="22"/>
      <c r="X422" s="15"/>
      <c r="Y422" s="6" t="s">
        <v>1596</v>
      </c>
      <c r="Z422" s="14" t="s">
        <v>2042</v>
      </c>
      <c r="AA422" s="12" t="str">
        <f t="shared" si="1"/>
        <v>M1-MyM-8b-E-2</v>
      </c>
      <c r="AB422" s="15" t="s">
        <v>43</v>
      </c>
      <c r="AC422" s="16" t="s">
        <v>219</v>
      </c>
      <c r="AD422" s="16" t="s">
        <v>44</v>
      </c>
      <c r="AE422" s="16" t="s">
        <v>45</v>
      </c>
    </row>
    <row r="423" ht="75.0" customHeight="1">
      <c r="A423" s="6" t="s">
        <v>2019</v>
      </c>
      <c r="B423" s="6" t="s">
        <v>2020</v>
      </c>
      <c r="C423" s="18" t="s">
        <v>49</v>
      </c>
      <c r="D423" s="8" t="s">
        <v>33</v>
      </c>
      <c r="E423" s="6"/>
      <c r="F423" s="9" t="s">
        <v>2035</v>
      </c>
      <c r="G423" s="9" t="s">
        <v>2043</v>
      </c>
      <c r="H423" s="9"/>
      <c r="I423" s="9"/>
      <c r="J423" s="6" t="s">
        <v>110</v>
      </c>
      <c r="K423" s="20" t="s">
        <v>2044</v>
      </c>
      <c r="L423" s="9" t="s">
        <v>2045</v>
      </c>
      <c r="M423" s="9" t="s">
        <v>39</v>
      </c>
      <c r="N423" s="10" t="s">
        <v>2023</v>
      </c>
      <c r="O423" s="10" t="s">
        <v>2023</v>
      </c>
      <c r="P423" s="22"/>
      <c r="Q423" s="15"/>
      <c r="R423" s="22"/>
      <c r="S423" s="22"/>
      <c r="T423" s="22"/>
      <c r="U423" s="22"/>
      <c r="V423" s="22"/>
      <c r="W423" s="22"/>
      <c r="X423" s="15"/>
      <c r="Y423" s="6" t="s">
        <v>1596</v>
      </c>
      <c r="Z423" s="14" t="s">
        <v>2046</v>
      </c>
      <c r="AA423" s="12" t="str">
        <f t="shared" si="1"/>
        <v>M1-MyM-8b-E-3</v>
      </c>
      <c r="AB423" s="15" t="s">
        <v>43</v>
      </c>
      <c r="AC423" s="15"/>
      <c r="AD423" s="16" t="s">
        <v>44</v>
      </c>
      <c r="AE423" s="16" t="s">
        <v>45</v>
      </c>
    </row>
    <row r="424" ht="75.0" customHeight="1">
      <c r="A424" s="6" t="s">
        <v>2047</v>
      </c>
      <c r="B424" s="6" t="s">
        <v>2048</v>
      </c>
      <c r="C424" s="7" t="s">
        <v>32</v>
      </c>
      <c r="D424" s="8" t="s">
        <v>33</v>
      </c>
      <c r="E424" s="16"/>
      <c r="F424" s="9" t="s">
        <v>2035</v>
      </c>
      <c r="G424" s="9" t="s">
        <v>2049</v>
      </c>
      <c r="H424" s="23"/>
      <c r="I424" s="9"/>
      <c r="J424" s="6" t="s">
        <v>110</v>
      </c>
      <c r="K424" s="20" t="s">
        <v>2050</v>
      </c>
      <c r="L424" s="9" t="s">
        <v>2051</v>
      </c>
      <c r="M424" s="9" t="s">
        <v>39</v>
      </c>
      <c r="N424" s="10" t="s">
        <v>2052</v>
      </c>
      <c r="O424" s="10" t="s">
        <v>2053</v>
      </c>
      <c r="P424" s="22"/>
      <c r="Q424" s="15"/>
      <c r="R424" s="22"/>
      <c r="S424" s="22"/>
      <c r="T424" s="22"/>
      <c r="U424" s="22"/>
      <c r="V424" s="22"/>
      <c r="W424" s="22"/>
      <c r="X424" s="15"/>
      <c r="Y424" s="6" t="s">
        <v>1596</v>
      </c>
      <c r="Z424" s="14" t="s">
        <v>2054</v>
      </c>
      <c r="AA424" s="12" t="str">
        <f t="shared" si="1"/>
        <v>M1-MyM-8c-I-1</v>
      </c>
      <c r="AB424" s="15" t="s">
        <v>43</v>
      </c>
      <c r="AC424" s="16" t="s">
        <v>219</v>
      </c>
      <c r="AD424" s="16" t="s">
        <v>44</v>
      </c>
      <c r="AE424" s="16" t="s">
        <v>45</v>
      </c>
    </row>
    <row r="425" ht="75.0" customHeight="1">
      <c r="A425" s="6" t="s">
        <v>2047</v>
      </c>
      <c r="B425" s="6" t="s">
        <v>2048</v>
      </c>
      <c r="C425" s="7" t="s">
        <v>32</v>
      </c>
      <c r="D425" s="8" t="s">
        <v>33</v>
      </c>
      <c r="E425" s="16"/>
      <c r="F425" s="9" t="s">
        <v>2035</v>
      </c>
      <c r="G425" s="17" t="s">
        <v>2055</v>
      </c>
      <c r="H425" s="23"/>
      <c r="I425" s="9"/>
      <c r="J425" s="6" t="s">
        <v>110</v>
      </c>
      <c r="K425" s="20" t="s">
        <v>2056</v>
      </c>
      <c r="L425" s="9" t="s">
        <v>2057</v>
      </c>
      <c r="M425" s="9" t="s">
        <v>39</v>
      </c>
      <c r="N425" s="10" t="s">
        <v>2052</v>
      </c>
      <c r="O425" s="10" t="s">
        <v>2053</v>
      </c>
      <c r="P425" s="22"/>
      <c r="Q425" s="15"/>
      <c r="R425" s="22"/>
      <c r="S425" s="22"/>
      <c r="T425" s="22"/>
      <c r="U425" s="22"/>
      <c r="V425" s="22"/>
      <c r="W425" s="22"/>
      <c r="X425" s="15"/>
      <c r="Y425" s="6" t="s">
        <v>1596</v>
      </c>
      <c r="Z425" s="14" t="s">
        <v>2058</v>
      </c>
      <c r="AA425" s="12" t="str">
        <f t="shared" si="1"/>
        <v>M1-MyM-8c-I-2</v>
      </c>
      <c r="AB425" s="15" t="s">
        <v>43</v>
      </c>
      <c r="AC425" s="16" t="s">
        <v>219</v>
      </c>
      <c r="AD425" s="16" t="s">
        <v>44</v>
      </c>
      <c r="AE425" s="16" t="s">
        <v>45</v>
      </c>
    </row>
    <row r="426" ht="75.0" customHeight="1">
      <c r="A426" s="6" t="s">
        <v>2047</v>
      </c>
      <c r="B426" s="6" t="s">
        <v>2048</v>
      </c>
      <c r="C426" s="7" t="s">
        <v>32</v>
      </c>
      <c r="D426" s="8" t="s">
        <v>33</v>
      </c>
      <c r="E426" s="16"/>
      <c r="F426" s="9" t="s">
        <v>2035</v>
      </c>
      <c r="G426" s="17" t="s">
        <v>2059</v>
      </c>
      <c r="H426" s="23"/>
      <c r="I426" s="9"/>
      <c r="J426" s="6" t="s">
        <v>110</v>
      </c>
      <c r="K426" s="20" t="s">
        <v>2056</v>
      </c>
      <c r="L426" s="9" t="s">
        <v>2057</v>
      </c>
      <c r="M426" s="9" t="s">
        <v>39</v>
      </c>
      <c r="N426" s="10" t="s">
        <v>2052</v>
      </c>
      <c r="O426" s="10" t="s">
        <v>2053</v>
      </c>
      <c r="P426" s="22"/>
      <c r="Q426" s="15"/>
      <c r="R426" s="22"/>
      <c r="S426" s="22"/>
      <c r="T426" s="22"/>
      <c r="U426" s="22"/>
      <c r="V426" s="22"/>
      <c r="W426" s="22"/>
      <c r="X426" s="15"/>
      <c r="Y426" s="6" t="s">
        <v>1596</v>
      </c>
      <c r="Z426" s="14" t="s">
        <v>2060</v>
      </c>
      <c r="AA426" s="12" t="str">
        <f t="shared" si="1"/>
        <v>M1-MyM-8c-I-3</v>
      </c>
      <c r="AB426" s="15" t="s">
        <v>43</v>
      </c>
      <c r="AC426" s="16" t="s">
        <v>219</v>
      </c>
      <c r="AD426" s="16" t="s">
        <v>44</v>
      </c>
      <c r="AE426" s="16" t="s">
        <v>45</v>
      </c>
    </row>
    <row r="427" ht="75.0" customHeight="1">
      <c r="A427" s="6" t="s">
        <v>2047</v>
      </c>
      <c r="B427" s="6" t="s">
        <v>2048</v>
      </c>
      <c r="C427" s="18" t="s">
        <v>49</v>
      </c>
      <c r="D427" s="8" t="s">
        <v>33</v>
      </c>
      <c r="E427" s="16"/>
      <c r="F427" s="9" t="s">
        <v>2035</v>
      </c>
      <c r="G427" s="9" t="s">
        <v>2061</v>
      </c>
      <c r="H427" s="23"/>
      <c r="I427" s="9"/>
      <c r="J427" s="6" t="s">
        <v>36</v>
      </c>
      <c r="K427" s="20" t="s">
        <v>2062</v>
      </c>
      <c r="L427" s="9" t="s">
        <v>2063</v>
      </c>
      <c r="M427" s="9" t="s">
        <v>39</v>
      </c>
      <c r="N427" s="14" t="s">
        <v>2052</v>
      </c>
      <c r="O427" s="14" t="s">
        <v>2053</v>
      </c>
      <c r="P427" s="22"/>
      <c r="Q427" s="15"/>
      <c r="R427" s="22"/>
      <c r="S427" s="22"/>
      <c r="T427" s="22"/>
      <c r="U427" s="22"/>
      <c r="V427" s="22"/>
      <c r="W427" s="22"/>
      <c r="X427" s="15"/>
      <c r="Y427" s="6" t="s">
        <v>1596</v>
      </c>
      <c r="Z427" s="14" t="s">
        <v>2064</v>
      </c>
      <c r="AA427" s="12" t="str">
        <f t="shared" si="1"/>
        <v>M1-MyM-8c-E-1</v>
      </c>
      <c r="AB427" s="15" t="s">
        <v>43</v>
      </c>
      <c r="AC427" s="16" t="s">
        <v>219</v>
      </c>
      <c r="AD427" s="16" t="s">
        <v>44</v>
      </c>
      <c r="AE427" s="16" t="s">
        <v>45</v>
      </c>
    </row>
    <row r="428" ht="75.0" customHeight="1">
      <c r="A428" s="6" t="s">
        <v>2047</v>
      </c>
      <c r="B428" s="6" t="s">
        <v>2048</v>
      </c>
      <c r="C428" s="18" t="s">
        <v>49</v>
      </c>
      <c r="D428" s="8" t="s">
        <v>33</v>
      </c>
      <c r="E428" s="16"/>
      <c r="F428" s="9" t="s">
        <v>2035</v>
      </c>
      <c r="G428" s="17" t="s">
        <v>2065</v>
      </c>
      <c r="H428" s="23"/>
      <c r="I428" s="9"/>
      <c r="J428" s="6" t="s">
        <v>36</v>
      </c>
      <c r="K428" s="21" t="s">
        <v>2066</v>
      </c>
      <c r="L428" s="17" t="s">
        <v>2067</v>
      </c>
      <c r="M428" s="9" t="s">
        <v>39</v>
      </c>
      <c r="N428" s="14" t="s">
        <v>2052</v>
      </c>
      <c r="O428" s="14" t="s">
        <v>2053</v>
      </c>
      <c r="P428" s="22"/>
      <c r="Q428" s="15"/>
      <c r="R428" s="22"/>
      <c r="S428" s="22"/>
      <c r="T428" s="22"/>
      <c r="U428" s="22"/>
      <c r="V428" s="22"/>
      <c r="W428" s="22"/>
      <c r="X428" s="15"/>
      <c r="Y428" s="6" t="s">
        <v>1596</v>
      </c>
      <c r="Z428" s="14" t="s">
        <v>2068</v>
      </c>
      <c r="AA428" s="12" t="str">
        <f t="shared" si="1"/>
        <v>M1-MyM-8c-E-2</v>
      </c>
      <c r="AB428" s="15" t="s">
        <v>43</v>
      </c>
      <c r="AC428" s="16" t="s">
        <v>219</v>
      </c>
      <c r="AD428" s="16" t="s">
        <v>44</v>
      </c>
      <c r="AE428" s="16" t="s">
        <v>45</v>
      </c>
    </row>
    <row r="429" ht="75.0" customHeight="1">
      <c r="A429" s="6" t="s">
        <v>2047</v>
      </c>
      <c r="B429" s="6" t="s">
        <v>2048</v>
      </c>
      <c r="C429" s="18" t="s">
        <v>49</v>
      </c>
      <c r="D429" s="8" t="s">
        <v>33</v>
      </c>
      <c r="E429" s="16"/>
      <c r="F429" s="9" t="s">
        <v>2035</v>
      </c>
      <c r="G429" s="9" t="s">
        <v>2069</v>
      </c>
      <c r="H429" s="23"/>
      <c r="I429" s="9"/>
      <c r="J429" s="6" t="s">
        <v>36</v>
      </c>
      <c r="K429" s="20" t="s">
        <v>2050</v>
      </c>
      <c r="L429" s="9" t="s">
        <v>2063</v>
      </c>
      <c r="M429" s="9" t="s">
        <v>39</v>
      </c>
      <c r="N429" s="14" t="s">
        <v>2052</v>
      </c>
      <c r="O429" s="14" t="s">
        <v>2053</v>
      </c>
      <c r="P429" s="22"/>
      <c r="Q429" s="15"/>
      <c r="R429" s="22"/>
      <c r="S429" s="22"/>
      <c r="T429" s="22"/>
      <c r="U429" s="22"/>
      <c r="V429" s="22"/>
      <c r="W429" s="22"/>
      <c r="X429" s="15"/>
      <c r="Y429" s="6" t="s">
        <v>1596</v>
      </c>
      <c r="Z429" s="14" t="s">
        <v>2070</v>
      </c>
      <c r="AA429" s="12" t="str">
        <f t="shared" si="1"/>
        <v>M1-MyM-8c-E-3</v>
      </c>
      <c r="AB429" s="15" t="s">
        <v>43</v>
      </c>
      <c r="AC429" s="16" t="s">
        <v>219</v>
      </c>
      <c r="AD429" s="16" t="s">
        <v>44</v>
      </c>
      <c r="AE429" s="16" t="s">
        <v>45</v>
      </c>
    </row>
    <row r="430" ht="75.0" customHeight="1">
      <c r="A430" s="6" t="s">
        <v>2071</v>
      </c>
      <c r="B430" s="6" t="s">
        <v>2072</v>
      </c>
      <c r="C430" s="7" t="s">
        <v>32</v>
      </c>
      <c r="D430" s="8" t="s">
        <v>33</v>
      </c>
      <c r="E430" s="6"/>
      <c r="F430" s="17" t="s">
        <v>2073</v>
      </c>
      <c r="G430" s="9"/>
      <c r="H430" s="23"/>
      <c r="I430" s="6" t="s">
        <v>214</v>
      </c>
      <c r="J430" s="6" t="s">
        <v>47</v>
      </c>
      <c r="K430" s="17" t="s">
        <v>2074</v>
      </c>
      <c r="L430" s="9" t="s">
        <v>2075</v>
      </c>
      <c r="M430" s="6" t="s">
        <v>39</v>
      </c>
      <c r="N430" s="14" t="s">
        <v>2076</v>
      </c>
      <c r="O430" s="10" t="s">
        <v>2077</v>
      </c>
      <c r="P430" s="22"/>
      <c r="Q430" s="15"/>
      <c r="R430" s="22"/>
      <c r="S430" s="22"/>
      <c r="T430" s="22"/>
      <c r="U430" s="22"/>
      <c r="V430" s="22"/>
      <c r="W430" s="22"/>
      <c r="X430" s="15"/>
      <c r="Y430" s="6" t="s">
        <v>1596</v>
      </c>
      <c r="Z430" s="10" t="s">
        <v>2078</v>
      </c>
      <c r="AA430" s="12" t="str">
        <f t="shared" si="1"/>
        <v>M1-MyM-9a-I-1</v>
      </c>
      <c r="AB430" s="15" t="s">
        <v>43</v>
      </c>
      <c r="AC430" s="15"/>
      <c r="AD430" s="16" t="s">
        <v>44</v>
      </c>
      <c r="AE430" s="16"/>
    </row>
    <row r="431" ht="75.0" customHeight="1">
      <c r="A431" s="6" t="s">
        <v>2071</v>
      </c>
      <c r="B431" s="6" t="s">
        <v>2072</v>
      </c>
      <c r="C431" s="7" t="s">
        <v>32</v>
      </c>
      <c r="D431" s="8" t="s">
        <v>33</v>
      </c>
      <c r="E431" s="6"/>
      <c r="F431" s="21" t="s">
        <v>2079</v>
      </c>
      <c r="G431" s="9"/>
      <c r="H431" s="23"/>
      <c r="I431" s="6" t="s">
        <v>214</v>
      </c>
      <c r="J431" s="6" t="s">
        <v>47</v>
      </c>
      <c r="K431" s="17" t="s">
        <v>2080</v>
      </c>
      <c r="L431" s="9" t="s">
        <v>2075</v>
      </c>
      <c r="M431" s="6" t="s">
        <v>39</v>
      </c>
      <c r="N431" s="14" t="s">
        <v>2081</v>
      </c>
      <c r="O431" s="14" t="s">
        <v>2082</v>
      </c>
      <c r="P431" s="22"/>
      <c r="Q431" s="15"/>
      <c r="R431" s="22"/>
      <c r="S431" s="22"/>
      <c r="T431" s="22"/>
      <c r="U431" s="22"/>
      <c r="V431" s="22"/>
      <c r="W431" s="22"/>
      <c r="X431" s="15"/>
      <c r="Y431" s="6" t="s">
        <v>1596</v>
      </c>
      <c r="Z431" s="10" t="s">
        <v>2083</v>
      </c>
      <c r="AA431" s="12" t="str">
        <f t="shared" si="1"/>
        <v>M1-MyM-9a-I-2</v>
      </c>
      <c r="AB431" s="15" t="s">
        <v>43</v>
      </c>
      <c r="AC431" s="15"/>
      <c r="AD431" s="16" t="s">
        <v>44</v>
      </c>
      <c r="AE431" s="16"/>
    </row>
    <row r="432" ht="75.0" customHeight="1">
      <c r="A432" s="6" t="s">
        <v>2071</v>
      </c>
      <c r="B432" s="6" t="s">
        <v>2072</v>
      </c>
      <c r="C432" s="7" t="s">
        <v>32</v>
      </c>
      <c r="D432" s="8" t="s">
        <v>33</v>
      </c>
      <c r="E432" s="6"/>
      <c r="F432" s="9" t="s">
        <v>2084</v>
      </c>
      <c r="G432" s="9"/>
      <c r="H432" s="23"/>
      <c r="I432" s="6" t="s">
        <v>214</v>
      </c>
      <c r="J432" s="6" t="s">
        <v>47</v>
      </c>
      <c r="K432" s="17" t="s">
        <v>2085</v>
      </c>
      <c r="L432" s="9" t="s">
        <v>2075</v>
      </c>
      <c r="M432" s="6" t="s">
        <v>39</v>
      </c>
      <c r="N432" s="14" t="s">
        <v>2086</v>
      </c>
      <c r="O432" s="14" t="s">
        <v>2087</v>
      </c>
      <c r="P432" s="22"/>
      <c r="Q432" s="15"/>
      <c r="R432" s="22"/>
      <c r="S432" s="22"/>
      <c r="T432" s="22"/>
      <c r="U432" s="22"/>
      <c r="V432" s="22"/>
      <c r="W432" s="22"/>
      <c r="X432" s="15"/>
      <c r="Y432" s="6" t="s">
        <v>1596</v>
      </c>
      <c r="Z432" s="10" t="s">
        <v>2088</v>
      </c>
      <c r="AA432" s="12" t="str">
        <f t="shared" si="1"/>
        <v>M1-MyM-9a-I-3</v>
      </c>
      <c r="AB432" s="15" t="s">
        <v>43</v>
      </c>
      <c r="AC432" s="15"/>
      <c r="AD432" s="16" t="s">
        <v>44</v>
      </c>
      <c r="AE432" s="16"/>
    </row>
    <row r="433" ht="75.0" customHeight="1">
      <c r="A433" s="6" t="s">
        <v>2071</v>
      </c>
      <c r="B433" s="6" t="s">
        <v>2072</v>
      </c>
      <c r="C433" s="18" t="s">
        <v>49</v>
      </c>
      <c r="D433" s="8" t="s">
        <v>33</v>
      </c>
      <c r="E433" s="6"/>
      <c r="F433" s="9" t="s">
        <v>2026</v>
      </c>
      <c r="G433" s="17" t="s">
        <v>2089</v>
      </c>
      <c r="H433" s="23"/>
      <c r="I433" s="6" t="s">
        <v>266</v>
      </c>
      <c r="J433" s="6" t="s">
        <v>36</v>
      </c>
      <c r="K433" s="17" t="s">
        <v>2090</v>
      </c>
      <c r="L433" s="17" t="s">
        <v>2091</v>
      </c>
      <c r="M433" s="6" t="s">
        <v>39</v>
      </c>
      <c r="N433" s="14" t="s">
        <v>2092</v>
      </c>
      <c r="O433" s="14" t="s">
        <v>2093</v>
      </c>
      <c r="P433" s="22"/>
      <c r="Q433" s="15"/>
      <c r="R433" s="22"/>
      <c r="S433" s="22"/>
      <c r="T433" s="22"/>
      <c r="U433" s="22"/>
      <c r="V433" s="22"/>
      <c r="W433" s="22"/>
      <c r="X433" s="15"/>
      <c r="Y433" s="6" t="s">
        <v>1596</v>
      </c>
      <c r="Z433" s="10" t="s">
        <v>2094</v>
      </c>
      <c r="AA433" s="12" t="str">
        <f t="shared" si="1"/>
        <v>M1-MyM-9a-E-1</v>
      </c>
      <c r="AB433" s="15" t="s">
        <v>43</v>
      </c>
      <c r="AC433" s="15"/>
      <c r="AD433" s="16" t="s">
        <v>44</v>
      </c>
      <c r="AE433" s="16"/>
    </row>
    <row r="434" ht="75.0" customHeight="1">
      <c r="A434" s="6" t="s">
        <v>2071</v>
      </c>
      <c r="B434" s="6" t="s">
        <v>2072</v>
      </c>
      <c r="C434" s="18" t="s">
        <v>49</v>
      </c>
      <c r="D434" s="8" t="s">
        <v>33</v>
      </c>
      <c r="E434" s="6"/>
      <c r="F434" s="9" t="s">
        <v>2026</v>
      </c>
      <c r="G434" s="17" t="s">
        <v>2095</v>
      </c>
      <c r="H434" s="23"/>
      <c r="I434" s="15" t="s">
        <v>214</v>
      </c>
      <c r="J434" s="6" t="s">
        <v>36</v>
      </c>
      <c r="K434" s="17" t="s">
        <v>2096</v>
      </c>
      <c r="L434" s="17" t="s">
        <v>2097</v>
      </c>
      <c r="M434" s="6" t="s">
        <v>39</v>
      </c>
      <c r="N434" s="14" t="s">
        <v>2098</v>
      </c>
      <c r="O434" s="14" t="s">
        <v>2099</v>
      </c>
      <c r="P434" s="22"/>
      <c r="Q434" s="15"/>
      <c r="R434" s="22"/>
      <c r="S434" s="22"/>
      <c r="T434" s="22"/>
      <c r="U434" s="22"/>
      <c r="V434" s="22"/>
      <c r="W434" s="22"/>
      <c r="X434" s="15"/>
      <c r="Y434" s="6" t="s">
        <v>1596</v>
      </c>
      <c r="Z434" s="10" t="s">
        <v>2100</v>
      </c>
      <c r="AA434" s="12" t="str">
        <f t="shared" si="1"/>
        <v>M1-MyM-9a-E-2</v>
      </c>
      <c r="AB434" s="15" t="s">
        <v>43</v>
      </c>
      <c r="AC434" s="16"/>
      <c r="AD434" s="16" t="s">
        <v>44</v>
      </c>
      <c r="AE434" s="16"/>
    </row>
    <row r="435" ht="75.0" customHeight="1">
      <c r="A435" s="6" t="s">
        <v>2071</v>
      </c>
      <c r="B435" s="6" t="s">
        <v>2072</v>
      </c>
      <c r="C435" s="18" t="s">
        <v>49</v>
      </c>
      <c r="D435" s="8" t="s">
        <v>33</v>
      </c>
      <c r="E435" s="6"/>
      <c r="F435" s="9" t="s">
        <v>2026</v>
      </c>
      <c r="G435" s="17" t="s">
        <v>2101</v>
      </c>
      <c r="H435" s="9"/>
      <c r="I435" s="6" t="s">
        <v>214</v>
      </c>
      <c r="J435" s="6" t="s">
        <v>36</v>
      </c>
      <c r="K435" s="17" t="s">
        <v>2102</v>
      </c>
      <c r="L435" s="17" t="s">
        <v>2103</v>
      </c>
      <c r="M435" s="6" t="s">
        <v>39</v>
      </c>
      <c r="N435" s="14" t="s">
        <v>2104</v>
      </c>
      <c r="O435" s="14" t="s">
        <v>2105</v>
      </c>
      <c r="P435" s="22"/>
      <c r="Q435" s="15"/>
      <c r="R435" s="22"/>
      <c r="S435" s="22"/>
      <c r="T435" s="22"/>
      <c r="U435" s="22"/>
      <c r="V435" s="22"/>
      <c r="W435" s="22"/>
      <c r="X435" s="15"/>
      <c r="Y435" s="6" t="s">
        <v>1596</v>
      </c>
      <c r="Z435" s="10" t="s">
        <v>2106</v>
      </c>
      <c r="AA435" s="12" t="str">
        <f t="shared" si="1"/>
        <v>M1-MyM-9a-E-3</v>
      </c>
      <c r="AB435" s="15" t="s">
        <v>43</v>
      </c>
      <c r="AC435" s="16"/>
      <c r="AD435" s="16" t="s">
        <v>44</v>
      </c>
      <c r="AE435" s="16"/>
    </row>
    <row r="436" ht="75.0" customHeight="1">
      <c r="A436" s="6" t="s">
        <v>2071</v>
      </c>
      <c r="B436" s="6" t="s">
        <v>2072</v>
      </c>
      <c r="C436" s="18" t="s">
        <v>49</v>
      </c>
      <c r="D436" s="8" t="s">
        <v>33</v>
      </c>
      <c r="E436" s="6"/>
      <c r="F436" s="9" t="s">
        <v>2026</v>
      </c>
      <c r="G436" s="17" t="s">
        <v>2107</v>
      </c>
      <c r="H436" s="9"/>
      <c r="I436" s="6"/>
      <c r="J436" s="16" t="s">
        <v>36</v>
      </c>
      <c r="K436" s="17" t="s">
        <v>2090</v>
      </c>
      <c r="L436" s="17" t="s">
        <v>2108</v>
      </c>
      <c r="M436" s="6" t="s">
        <v>39</v>
      </c>
      <c r="N436" s="14" t="s">
        <v>2109</v>
      </c>
      <c r="O436" s="14" t="s">
        <v>2110</v>
      </c>
      <c r="P436" s="22"/>
      <c r="Q436" s="15"/>
      <c r="R436" s="22"/>
      <c r="S436" s="22"/>
      <c r="T436" s="22"/>
      <c r="U436" s="22"/>
      <c r="V436" s="22"/>
      <c r="W436" s="22"/>
      <c r="X436" s="15"/>
      <c r="Y436" s="6" t="s">
        <v>1596</v>
      </c>
      <c r="Z436" s="10" t="s">
        <v>2111</v>
      </c>
      <c r="AA436" s="12" t="str">
        <f t="shared" si="1"/>
        <v>M1-MyM-9a-E-4</v>
      </c>
      <c r="AB436" s="15" t="s">
        <v>43</v>
      </c>
      <c r="AC436" s="16"/>
      <c r="AD436" s="16" t="s">
        <v>44</v>
      </c>
      <c r="AE436" s="16"/>
    </row>
    <row r="437" ht="75.0" customHeight="1">
      <c r="A437" s="6" t="s">
        <v>2112</v>
      </c>
      <c r="B437" s="6" t="s">
        <v>2113</v>
      </c>
      <c r="C437" s="39" t="s">
        <v>32</v>
      </c>
      <c r="D437" s="8" t="s">
        <v>33</v>
      </c>
      <c r="E437" s="6"/>
      <c r="F437" s="17" t="s">
        <v>2114</v>
      </c>
      <c r="G437" s="9"/>
      <c r="H437" s="23"/>
      <c r="I437" s="9"/>
      <c r="J437" s="6" t="s">
        <v>2115</v>
      </c>
      <c r="K437" s="9"/>
      <c r="L437" s="9"/>
      <c r="M437" s="9" t="s">
        <v>39</v>
      </c>
      <c r="N437" s="10" t="s">
        <v>2116</v>
      </c>
      <c r="O437" s="10" t="s">
        <v>2116</v>
      </c>
      <c r="P437" s="22"/>
      <c r="Q437" s="15"/>
      <c r="R437" s="22"/>
      <c r="S437" s="22"/>
      <c r="T437" s="22"/>
      <c r="U437" s="22"/>
      <c r="V437" s="22"/>
      <c r="W437" s="22"/>
      <c r="X437" s="23"/>
      <c r="Y437" s="6" t="s">
        <v>1596</v>
      </c>
      <c r="Z437" s="14" t="s">
        <v>2117</v>
      </c>
      <c r="AA437" s="12" t="str">
        <f t="shared" si="1"/>
        <v>M1-MyM-10a-I-1</v>
      </c>
      <c r="AB437" s="15" t="s">
        <v>43</v>
      </c>
      <c r="AC437" s="16"/>
      <c r="AD437" s="16" t="s">
        <v>44</v>
      </c>
      <c r="AE437" s="16" t="s">
        <v>45</v>
      </c>
    </row>
    <row r="438" ht="75.0" customHeight="1">
      <c r="A438" s="6" t="s">
        <v>2112</v>
      </c>
      <c r="B438" s="6" t="s">
        <v>2113</v>
      </c>
      <c r="C438" s="40" t="s">
        <v>49</v>
      </c>
      <c r="D438" s="8" t="s">
        <v>33</v>
      </c>
      <c r="E438" s="6"/>
      <c r="F438" s="17" t="s">
        <v>2118</v>
      </c>
      <c r="G438" s="9"/>
      <c r="H438" s="23"/>
      <c r="I438" s="9"/>
      <c r="J438" s="6" t="s">
        <v>2115</v>
      </c>
      <c r="K438" s="9"/>
      <c r="L438" s="9"/>
      <c r="M438" s="9" t="s">
        <v>39</v>
      </c>
      <c r="N438" s="10" t="s">
        <v>2116</v>
      </c>
      <c r="O438" s="10" t="s">
        <v>2116</v>
      </c>
      <c r="P438" s="22"/>
      <c r="Q438" s="15"/>
      <c r="R438" s="22"/>
      <c r="S438" s="22"/>
      <c r="T438" s="22"/>
      <c r="U438" s="22"/>
      <c r="V438" s="22"/>
      <c r="W438" s="22"/>
      <c r="X438" s="15"/>
      <c r="Y438" s="6" t="s">
        <v>1596</v>
      </c>
      <c r="Z438" s="14" t="s">
        <v>2119</v>
      </c>
      <c r="AA438" s="12" t="str">
        <f t="shared" si="1"/>
        <v>M1-MyM-10a-E-1</v>
      </c>
      <c r="AB438" s="15" t="s">
        <v>43</v>
      </c>
      <c r="AC438" s="16" t="s">
        <v>219</v>
      </c>
      <c r="AD438" s="16" t="s">
        <v>44</v>
      </c>
      <c r="AE438" s="16" t="s">
        <v>45</v>
      </c>
    </row>
    <row r="439" ht="75.0" customHeight="1">
      <c r="A439" s="6" t="s">
        <v>2112</v>
      </c>
      <c r="B439" s="6" t="s">
        <v>2113</v>
      </c>
      <c r="C439" s="40" t="s">
        <v>49</v>
      </c>
      <c r="D439" s="8" t="s">
        <v>33</v>
      </c>
      <c r="E439" s="6"/>
      <c r="F439" s="9" t="s">
        <v>2120</v>
      </c>
      <c r="G439" s="9"/>
      <c r="H439" s="23"/>
      <c r="I439" s="9"/>
      <c r="J439" s="6" t="s">
        <v>2115</v>
      </c>
      <c r="K439" s="9"/>
      <c r="L439" s="9"/>
      <c r="M439" s="9" t="s">
        <v>39</v>
      </c>
      <c r="N439" s="10" t="s">
        <v>2116</v>
      </c>
      <c r="O439" s="10" t="s">
        <v>2116</v>
      </c>
      <c r="P439" s="22"/>
      <c r="Q439" s="15"/>
      <c r="R439" s="22"/>
      <c r="S439" s="22"/>
      <c r="T439" s="22"/>
      <c r="U439" s="22"/>
      <c r="V439" s="22"/>
      <c r="W439" s="22"/>
      <c r="X439" s="15"/>
      <c r="Y439" s="6" t="s">
        <v>1596</v>
      </c>
      <c r="Z439" s="14" t="s">
        <v>2121</v>
      </c>
      <c r="AA439" s="12" t="str">
        <f t="shared" si="1"/>
        <v>M1-MyM-10a-E-2</v>
      </c>
      <c r="AB439" s="15" t="s">
        <v>43</v>
      </c>
      <c r="AC439" s="16" t="s">
        <v>219</v>
      </c>
      <c r="AD439" s="16" t="s">
        <v>44</v>
      </c>
      <c r="AE439" s="16" t="s">
        <v>45</v>
      </c>
    </row>
    <row r="440" ht="75.0" customHeight="1">
      <c r="A440" s="6" t="s">
        <v>2112</v>
      </c>
      <c r="B440" s="6" t="s">
        <v>2113</v>
      </c>
      <c r="C440" s="40" t="s">
        <v>49</v>
      </c>
      <c r="D440" s="8" t="s">
        <v>33</v>
      </c>
      <c r="E440" s="6"/>
      <c r="F440" s="9" t="s">
        <v>2122</v>
      </c>
      <c r="G440" s="9"/>
      <c r="H440" s="23"/>
      <c r="I440" s="9"/>
      <c r="J440" s="6" t="s">
        <v>2115</v>
      </c>
      <c r="K440" s="9"/>
      <c r="L440" s="9"/>
      <c r="M440" s="9" t="s">
        <v>39</v>
      </c>
      <c r="N440" s="10" t="s">
        <v>2116</v>
      </c>
      <c r="O440" s="10" t="s">
        <v>2116</v>
      </c>
      <c r="P440" s="22"/>
      <c r="Q440" s="15"/>
      <c r="R440" s="22"/>
      <c r="S440" s="22"/>
      <c r="T440" s="22"/>
      <c r="U440" s="22"/>
      <c r="V440" s="22"/>
      <c r="W440" s="22"/>
      <c r="X440" s="15"/>
      <c r="Y440" s="6" t="s">
        <v>1596</v>
      </c>
      <c r="Z440" s="14" t="s">
        <v>2123</v>
      </c>
      <c r="AA440" s="12" t="str">
        <f t="shared" si="1"/>
        <v>M1-MyM-10a-E-3</v>
      </c>
      <c r="AB440" s="15" t="s">
        <v>43</v>
      </c>
      <c r="AC440" s="16" t="s">
        <v>219</v>
      </c>
      <c r="AD440" s="16" t="s">
        <v>44</v>
      </c>
      <c r="AE440" s="16" t="s">
        <v>45</v>
      </c>
    </row>
    <row r="441" ht="75.0" customHeight="1">
      <c r="A441" s="6" t="s">
        <v>2124</v>
      </c>
      <c r="B441" s="6" t="s">
        <v>2125</v>
      </c>
      <c r="C441" s="7" t="s">
        <v>32</v>
      </c>
      <c r="D441" s="8" t="s">
        <v>33</v>
      </c>
      <c r="E441" s="6"/>
      <c r="F441" s="9" t="s">
        <v>2126</v>
      </c>
      <c r="G441" s="9"/>
      <c r="H441" s="23"/>
      <c r="I441" s="9"/>
      <c r="J441" s="6" t="s">
        <v>2115</v>
      </c>
      <c r="K441" s="9"/>
      <c r="L441" s="9"/>
      <c r="M441" s="9" t="s">
        <v>39</v>
      </c>
      <c r="N441" s="10" t="s">
        <v>2127</v>
      </c>
      <c r="O441" s="10" t="s">
        <v>2127</v>
      </c>
      <c r="P441" s="22"/>
      <c r="Q441" s="15"/>
      <c r="R441" s="22"/>
      <c r="S441" s="22"/>
      <c r="T441" s="22"/>
      <c r="U441" s="22"/>
      <c r="V441" s="22"/>
      <c r="W441" s="22"/>
      <c r="X441" s="15"/>
      <c r="Y441" s="6" t="s">
        <v>1596</v>
      </c>
      <c r="Z441" s="14" t="s">
        <v>2128</v>
      </c>
      <c r="AA441" s="12" t="str">
        <f t="shared" si="1"/>
        <v>M1-MyM-10b-I-1</v>
      </c>
      <c r="AB441" s="15" t="s">
        <v>43</v>
      </c>
      <c r="AC441" s="16" t="s">
        <v>219</v>
      </c>
      <c r="AD441" s="16" t="s">
        <v>44</v>
      </c>
      <c r="AE441" s="16" t="s">
        <v>45</v>
      </c>
    </row>
    <row r="442" ht="75.0" customHeight="1">
      <c r="A442" s="6" t="s">
        <v>2124</v>
      </c>
      <c r="B442" s="6" t="s">
        <v>2125</v>
      </c>
      <c r="C442" s="40" t="s">
        <v>49</v>
      </c>
      <c r="D442" s="8" t="s">
        <v>33</v>
      </c>
      <c r="E442" s="6"/>
      <c r="F442" s="9" t="s">
        <v>2129</v>
      </c>
      <c r="G442" s="9"/>
      <c r="H442" s="23"/>
      <c r="I442" s="9"/>
      <c r="J442" s="15" t="s">
        <v>2115</v>
      </c>
      <c r="K442" s="23"/>
      <c r="L442" s="23"/>
      <c r="M442" s="23" t="s">
        <v>39</v>
      </c>
      <c r="N442" s="10" t="s">
        <v>2127</v>
      </c>
      <c r="O442" s="10" t="s">
        <v>2127</v>
      </c>
      <c r="P442" s="22"/>
      <c r="Q442" s="15"/>
      <c r="R442" s="22"/>
      <c r="S442" s="22"/>
      <c r="T442" s="22"/>
      <c r="U442" s="22"/>
      <c r="V442" s="22"/>
      <c r="W442" s="22"/>
      <c r="X442" s="15"/>
      <c r="Y442" s="6" t="s">
        <v>1596</v>
      </c>
      <c r="Z442" s="10" t="s">
        <v>2130</v>
      </c>
      <c r="AA442" s="12" t="str">
        <f t="shared" si="1"/>
        <v>M1-MyM-10b-E-1</v>
      </c>
      <c r="AB442" s="15" t="s">
        <v>43</v>
      </c>
      <c r="AC442" s="16" t="s">
        <v>219</v>
      </c>
      <c r="AD442" s="16" t="s">
        <v>44</v>
      </c>
      <c r="AE442" s="16" t="s">
        <v>45</v>
      </c>
    </row>
    <row r="443" ht="75.0" customHeight="1">
      <c r="A443" s="6" t="s">
        <v>2124</v>
      </c>
      <c r="B443" s="6" t="s">
        <v>2125</v>
      </c>
      <c r="C443" s="40" t="s">
        <v>49</v>
      </c>
      <c r="D443" s="8" t="s">
        <v>33</v>
      </c>
      <c r="E443" s="6"/>
      <c r="F443" s="9" t="s">
        <v>2131</v>
      </c>
      <c r="G443" s="9"/>
      <c r="H443" s="23"/>
      <c r="I443" s="9"/>
      <c r="J443" s="15" t="s">
        <v>2115</v>
      </c>
      <c r="K443" s="23"/>
      <c r="L443" s="23"/>
      <c r="M443" s="23" t="s">
        <v>39</v>
      </c>
      <c r="N443" s="10" t="s">
        <v>2127</v>
      </c>
      <c r="O443" s="10" t="s">
        <v>2127</v>
      </c>
      <c r="P443" s="22"/>
      <c r="Q443" s="15"/>
      <c r="R443" s="22"/>
      <c r="S443" s="22"/>
      <c r="T443" s="22"/>
      <c r="U443" s="22"/>
      <c r="V443" s="22"/>
      <c r="W443" s="22"/>
      <c r="X443" s="15"/>
      <c r="Y443" s="6" t="s">
        <v>1596</v>
      </c>
      <c r="Z443" s="10" t="s">
        <v>2132</v>
      </c>
      <c r="AA443" s="12" t="str">
        <f t="shared" si="1"/>
        <v>M1-MyM-10b-E-2</v>
      </c>
      <c r="AB443" s="15" t="s">
        <v>43</v>
      </c>
      <c r="AC443" s="16" t="s">
        <v>219</v>
      </c>
      <c r="AD443" s="16" t="s">
        <v>44</v>
      </c>
      <c r="AE443" s="16" t="s">
        <v>45</v>
      </c>
    </row>
    <row r="444" ht="75.0" customHeight="1">
      <c r="A444" s="6" t="s">
        <v>2124</v>
      </c>
      <c r="B444" s="6" t="s">
        <v>2125</v>
      </c>
      <c r="C444" s="40" t="s">
        <v>49</v>
      </c>
      <c r="D444" s="8" t="s">
        <v>33</v>
      </c>
      <c r="E444" s="6"/>
      <c r="F444" s="17" t="s">
        <v>2133</v>
      </c>
      <c r="G444" s="9"/>
      <c r="H444" s="23"/>
      <c r="I444" s="9"/>
      <c r="J444" s="15" t="s">
        <v>2115</v>
      </c>
      <c r="K444" s="23"/>
      <c r="L444" s="23"/>
      <c r="M444" s="23" t="s">
        <v>39</v>
      </c>
      <c r="N444" s="10" t="s">
        <v>2127</v>
      </c>
      <c r="O444" s="10" t="s">
        <v>2127</v>
      </c>
      <c r="P444" s="22"/>
      <c r="Q444" s="15"/>
      <c r="R444" s="22"/>
      <c r="S444" s="22"/>
      <c r="T444" s="22"/>
      <c r="U444" s="22"/>
      <c r="V444" s="22"/>
      <c r="W444" s="22"/>
      <c r="X444" s="15"/>
      <c r="Y444" s="6" t="s">
        <v>1596</v>
      </c>
      <c r="Z444" s="10" t="s">
        <v>2134</v>
      </c>
      <c r="AA444" s="12" t="str">
        <f t="shared" si="1"/>
        <v>M1-MyM-10b-E-3</v>
      </c>
      <c r="AB444" s="15" t="s">
        <v>43</v>
      </c>
      <c r="AC444" s="16" t="s">
        <v>219</v>
      </c>
      <c r="AD444" s="16" t="s">
        <v>44</v>
      </c>
      <c r="AE444" s="16" t="s">
        <v>45</v>
      </c>
    </row>
    <row r="445" ht="75.0" customHeight="1">
      <c r="A445" s="6" t="s">
        <v>2135</v>
      </c>
      <c r="B445" s="6" t="s">
        <v>2136</v>
      </c>
      <c r="C445" s="7" t="s">
        <v>32</v>
      </c>
      <c r="D445" s="16" t="s">
        <v>33</v>
      </c>
      <c r="E445" s="6"/>
      <c r="F445" s="17" t="s">
        <v>2137</v>
      </c>
      <c r="G445" s="9"/>
      <c r="H445" s="23"/>
      <c r="I445" s="6" t="s">
        <v>214</v>
      </c>
      <c r="J445" s="15" t="s">
        <v>84</v>
      </c>
      <c r="K445" s="23" t="s">
        <v>86</v>
      </c>
      <c r="L445" s="23" t="s">
        <v>86</v>
      </c>
      <c r="M445" s="15" t="s">
        <v>39</v>
      </c>
      <c r="N445" s="22" t="s">
        <v>2138</v>
      </c>
      <c r="O445" s="22" t="s">
        <v>2138</v>
      </c>
      <c r="P445" s="22"/>
      <c r="Q445" s="15"/>
      <c r="R445" s="22"/>
      <c r="S445" s="22"/>
      <c r="T445" s="22"/>
      <c r="U445" s="22"/>
      <c r="V445" s="22"/>
      <c r="W445" s="22"/>
      <c r="X445" s="15"/>
      <c r="Y445" s="6" t="s">
        <v>1596</v>
      </c>
      <c r="Z445" s="28" t="s">
        <v>2139</v>
      </c>
      <c r="AA445" s="12" t="str">
        <f t="shared" si="1"/>
        <v>M1-MyM-11a-I-1</v>
      </c>
      <c r="AB445" s="15" t="s">
        <v>43</v>
      </c>
      <c r="AC445" s="16" t="s">
        <v>219</v>
      </c>
      <c r="AD445" s="15"/>
      <c r="AE445" s="15"/>
    </row>
    <row r="446" ht="75.0" customHeight="1">
      <c r="A446" s="6" t="s">
        <v>2135</v>
      </c>
      <c r="B446" s="6" t="s">
        <v>2136</v>
      </c>
      <c r="C446" s="7" t="s">
        <v>32</v>
      </c>
      <c r="D446" s="8" t="s">
        <v>33</v>
      </c>
      <c r="E446" s="6"/>
      <c r="F446" s="17" t="s">
        <v>2140</v>
      </c>
      <c r="G446" s="9"/>
      <c r="H446" s="23"/>
      <c r="I446" s="6" t="s">
        <v>214</v>
      </c>
      <c r="J446" s="16" t="s">
        <v>500</v>
      </c>
      <c r="K446" s="23" t="s">
        <v>86</v>
      </c>
      <c r="L446" s="23" t="s">
        <v>86</v>
      </c>
      <c r="M446" s="15" t="s">
        <v>39</v>
      </c>
      <c r="N446" s="10" t="s">
        <v>2141</v>
      </c>
      <c r="O446" s="10" t="s">
        <v>2142</v>
      </c>
      <c r="P446" s="22"/>
      <c r="Q446" s="15"/>
      <c r="R446" s="22"/>
      <c r="S446" s="22"/>
      <c r="T446" s="22"/>
      <c r="U446" s="22"/>
      <c r="V446" s="22"/>
      <c r="W446" s="22"/>
      <c r="X446" s="15"/>
      <c r="Y446" s="6" t="s">
        <v>1596</v>
      </c>
      <c r="Z446" s="28" t="s">
        <v>2143</v>
      </c>
      <c r="AA446" s="12" t="str">
        <f t="shared" si="1"/>
        <v>M1-MyM-11a-I-2</v>
      </c>
      <c r="AB446" s="15" t="s">
        <v>43</v>
      </c>
      <c r="AC446" s="16" t="s">
        <v>219</v>
      </c>
      <c r="AD446" s="15"/>
      <c r="AE446" s="15"/>
    </row>
    <row r="447" ht="75.0" customHeight="1">
      <c r="A447" s="6" t="s">
        <v>2135</v>
      </c>
      <c r="B447" s="6" t="s">
        <v>2136</v>
      </c>
      <c r="C447" s="7" t="s">
        <v>32</v>
      </c>
      <c r="D447" s="16" t="s">
        <v>33</v>
      </c>
      <c r="E447" s="6"/>
      <c r="F447" s="17" t="s">
        <v>2144</v>
      </c>
      <c r="G447" s="9"/>
      <c r="H447" s="23"/>
      <c r="I447" s="6" t="s">
        <v>214</v>
      </c>
      <c r="J447" s="16" t="s">
        <v>500</v>
      </c>
      <c r="K447" s="23" t="s">
        <v>86</v>
      </c>
      <c r="L447" s="23" t="s">
        <v>86</v>
      </c>
      <c r="M447" s="15" t="s">
        <v>39</v>
      </c>
      <c r="N447" s="10" t="s">
        <v>2145</v>
      </c>
      <c r="O447" s="10" t="s">
        <v>2146</v>
      </c>
      <c r="P447" s="22"/>
      <c r="Q447" s="15"/>
      <c r="R447" s="22"/>
      <c r="S447" s="22"/>
      <c r="T447" s="22"/>
      <c r="U447" s="22"/>
      <c r="V447" s="22"/>
      <c r="W447" s="22"/>
      <c r="X447" s="15"/>
      <c r="Y447" s="6" t="s">
        <v>1596</v>
      </c>
      <c r="Z447" s="28" t="s">
        <v>2147</v>
      </c>
      <c r="AA447" s="12" t="str">
        <f t="shared" si="1"/>
        <v>M1-MyM-11a-I-3</v>
      </c>
      <c r="AB447" s="15" t="s">
        <v>43</v>
      </c>
      <c r="AC447" s="16" t="s">
        <v>219</v>
      </c>
      <c r="AD447" s="15"/>
      <c r="AE447" s="15"/>
    </row>
    <row r="448" ht="75.0" customHeight="1">
      <c r="A448" s="6" t="s">
        <v>2135</v>
      </c>
      <c r="B448" s="6" t="s">
        <v>2136</v>
      </c>
      <c r="C448" s="7" t="s">
        <v>32</v>
      </c>
      <c r="D448" s="16" t="s">
        <v>33</v>
      </c>
      <c r="E448" s="6"/>
      <c r="F448" s="17" t="s">
        <v>2148</v>
      </c>
      <c r="G448" s="9"/>
      <c r="H448" s="23"/>
      <c r="I448" s="6" t="s">
        <v>214</v>
      </c>
      <c r="J448" s="16" t="s">
        <v>36</v>
      </c>
      <c r="K448" s="17" t="s">
        <v>2149</v>
      </c>
      <c r="L448" s="17" t="s">
        <v>2150</v>
      </c>
      <c r="M448" s="15" t="s">
        <v>39</v>
      </c>
      <c r="N448" s="10" t="s">
        <v>2151</v>
      </c>
      <c r="O448" s="10" t="s">
        <v>2152</v>
      </c>
      <c r="P448" s="22"/>
      <c r="Q448" s="15"/>
      <c r="R448" s="22"/>
      <c r="S448" s="22"/>
      <c r="T448" s="22"/>
      <c r="U448" s="22"/>
      <c r="V448" s="22"/>
      <c r="W448" s="22"/>
      <c r="X448" s="15"/>
      <c r="Y448" s="6" t="s">
        <v>1596</v>
      </c>
      <c r="Z448" s="28" t="s">
        <v>2153</v>
      </c>
      <c r="AA448" s="12" t="str">
        <f t="shared" si="1"/>
        <v>M1-MyM-11a-I-4</v>
      </c>
      <c r="AB448" s="15" t="s">
        <v>43</v>
      </c>
      <c r="AC448" s="16" t="s">
        <v>219</v>
      </c>
      <c r="AD448" s="15"/>
      <c r="AE448" s="15"/>
    </row>
    <row r="449" ht="75.0" customHeight="1">
      <c r="A449" s="6" t="s">
        <v>2135</v>
      </c>
      <c r="B449" s="6" t="s">
        <v>2136</v>
      </c>
      <c r="C449" s="7" t="s">
        <v>32</v>
      </c>
      <c r="D449" s="16" t="s">
        <v>33</v>
      </c>
      <c r="E449" s="6"/>
      <c r="F449" s="17" t="s">
        <v>2154</v>
      </c>
      <c r="G449" s="9"/>
      <c r="H449" s="23"/>
      <c r="I449" s="6" t="s">
        <v>214</v>
      </c>
      <c r="J449" s="16" t="s">
        <v>36</v>
      </c>
      <c r="K449" s="17" t="s">
        <v>2155</v>
      </c>
      <c r="L449" s="17" t="s">
        <v>2150</v>
      </c>
      <c r="M449" s="15" t="s">
        <v>39</v>
      </c>
      <c r="N449" s="10" t="s">
        <v>2151</v>
      </c>
      <c r="O449" s="10" t="s">
        <v>2156</v>
      </c>
      <c r="P449" s="22"/>
      <c r="Q449" s="15"/>
      <c r="R449" s="22"/>
      <c r="S449" s="22"/>
      <c r="T449" s="22"/>
      <c r="U449" s="22"/>
      <c r="V449" s="22"/>
      <c r="W449" s="22"/>
      <c r="X449" s="15"/>
      <c r="Y449" s="6" t="s">
        <v>1596</v>
      </c>
      <c r="Z449" s="28" t="s">
        <v>2157</v>
      </c>
      <c r="AA449" s="12" t="str">
        <f t="shared" si="1"/>
        <v>M1-MyM-11a-I-5</v>
      </c>
      <c r="AB449" s="15" t="s">
        <v>43</v>
      </c>
      <c r="AC449" s="16" t="s">
        <v>219</v>
      </c>
      <c r="AD449" s="15"/>
      <c r="AE449" s="15"/>
    </row>
    <row r="450" ht="75.0" customHeight="1">
      <c r="A450" s="6" t="s">
        <v>2158</v>
      </c>
      <c r="B450" s="6" t="s">
        <v>2159</v>
      </c>
      <c r="C450" s="7" t="s">
        <v>32</v>
      </c>
      <c r="D450" s="8" t="s">
        <v>33</v>
      </c>
      <c r="E450" s="16"/>
      <c r="F450" s="17" t="s">
        <v>2160</v>
      </c>
      <c r="G450" s="17" t="s">
        <v>2161</v>
      </c>
      <c r="H450" s="23"/>
      <c r="I450" s="16" t="s">
        <v>103</v>
      </c>
      <c r="J450" s="16" t="s">
        <v>36</v>
      </c>
      <c r="K450" s="17" t="s">
        <v>2162</v>
      </c>
      <c r="L450" s="17" t="s">
        <v>2163</v>
      </c>
      <c r="M450" s="15" t="s">
        <v>39</v>
      </c>
      <c r="N450" s="10" t="s">
        <v>2164</v>
      </c>
      <c r="O450" s="10" t="s">
        <v>2165</v>
      </c>
      <c r="P450" s="22"/>
      <c r="Q450" s="15"/>
      <c r="R450" s="22"/>
      <c r="S450" s="22"/>
      <c r="T450" s="22"/>
      <c r="U450" s="22"/>
      <c r="V450" s="22"/>
      <c r="W450" s="22"/>
      <c r="X450" s="15"/>
      <c r="Y450" s="6" t="s">
        <v>1596</v>
      </c>
      <c r="Z450" s="14" t="s">
        <v>2166</v>
      </c>
      <c r="AA450" s="12" t="str">
        <f t="shared" si="1"/>
        <v>M1-MyM-12a-I-1</v>
      </c>
      <c r="AB450" s="15" t="s">
        <v>43</v>
      </c>
      <c r="AC450" s="16"/>
      <c r="AD450" s="16" t="s">
        <v>44</v>
      </c>
      <c r="AE450" s="16"/>
    </row>
    <row r="451" ht="75.0" customHeight="1">
      <c r="A451" s="6" t="s">
        <v>2158</v>
      </c>
      <c r="B451" s="6" t="s">
        <v>2159</v>
      </c>
      <c r="C451" s="18" t="s">
        <v>49</v>
      </c>
      <c r="D451" s="8" t="s">
        <v>33</v>
      </c>
      <c r="E451" s="16"/>
      <c r="F451" s="17" t="s">
        <v>2167</v>
      </c>
      <c r="G451" s="17" t="s">
        <v>2168</v>
      </c>
      <c r="H451" s="23"/>
      <c r="I451" s="16" t="s">
        <v>103</v>
      </c>
      <c r="J451" s="16" t="s">
        <v>71</v>
      </c>
      <c r="K451" s="17" t="s">
        <v>2169</v>
      </c>
      <c r="L451" s="17" t="s">
        <v>2170</v>
      </c>
      <c r="M451" s="6" t="s">
        <v>39</v>
      </c>
      <c r="N451" s="10" t="s">
        <v>2171</v>
      </c>
      <c r="O451" s="10" t="s">
        <v>2165</v>
      </c>
      <c r="P451" s="22"/>
      <c r="Q451" s="15"/>
      <c r="R451" s="22"/>
      <c r="S451" s="22"/>
      <c r="T451" s="22"/>
      <c r="U451" s="22"/>
      <c r="V451" s="22"/>
      <c r="W451" s="22"/>
      <c r="X451" s="15"/>
      <c r="Y451" s="6" t="s">
        <v>1596</v>
      </c>
      <c r="Z451" s="10" t="s">
        <v>2172</v>
      </c>
      <c r="AA451" s="12" t="str">
        <f t="shared" si="1"/>
        <v>M1-MyM-12a-E-1</v>
      </c>
      <c r="AB451" s="15" t="s">
        <v>43</v>
      </c>
      <c r="AC451" s="16"/>
      <c r="AD451" s="16" t="s">
        <v>44</v>
      </c>
      <c r="AE451" s="16"/>
    </row>
    <row r="452" ht="75.0" customHeight="1">
      <c r="A452" s="6" t="s">
        <v>2173</v>
      </c>
      <c r="B452" s="6" t="s">
        <v>2174</v>
      </c>
      <c r="C452" s="7" t="s">
        <v>32</v>
      </c>
      <c r="D452" s="8" t="s">
        <v>33</v>
      </c>
      <c r="E452" s="6"/>
      <c r="F452" s="17" t="s">
        <v>2175</v>
      </c>
      <c r="G452" s="9"/>
      <c r="H452" s="23"/>
      <c r="I452" s="6" t="s">
        <v>214</v>
      </c>
      <c r="J452" s="16" t="s">
        <v>2176</v>
      </c>
      <c r="K452" s="9"/>
      <c r="L452" s="17" t="s">
        <v>2177</v>
      </c>
      <c r="M452" s="6" t="s">
        <v>39</v>
      </c>
      <c r="N452" s="10" t="s">
        <v>2178</v>
      </c>
      <c r="O452" s="10" t="s">
        <v>2178</v>
      </c>
      <c r="P452" s="22"/>
      <c r="Q452" s="15"/>
      <c r="R452" s="22"/>
      <c r="S452" s="22"/>
      <c r="T452" s="22"/>
      <c r="U452" s="22"/>
      <c r="V452" s="22"/>
      <c r="W452" s="22"/>
      <c r="X452" s="15"/>
      <c r="Y452" s="6" t="s">
        <v>2179</v>
      </c>
      <c r="Z452" s="10" t="s">
        <v>2180</v>
      </c>
      <c r="AA452" s="12" t="str">
        <f t="shared" si="1"/>
        <v>M1-G-1a-I-1</v>
      </c>
      <c r="AB452" s="15" t="s">
        <v>43</v>
      </c>
      <c r="AC452" s="15"/>
      <c r="AD452" s="16" t="s">
        <v>44</v>
      </c>
      <c r="AE452" s="16" t="s">
        <v>45</v>
      </c>
    </row>
    <row r="453" ht="75.0" customHeight="1">
      <c r="A453" s="6" t="s">
        <v>2173</v>
      </c>
      <c r="B453" s="6" t="s">
        <v>2174</v>
      </c>
      <c r="C453" s="43" t="s">
        <v>32</v>
      </c>
      <c r="D453" s="8" t="s">
        <v>33</v>
      </c>
      <c r="E453" s="6"/>
      <c r="F453" s="17" t="s">
        <v>2181</v>
      </c>
      <c r="G453" s="9"/>
      <c r="H453" s="23"/>
      <c r="I453" s="6" t="s">
        <v>214</v>
      </c>
      <c r="J453" s="6" t="s">
        <v>47</v>
      </c>
      <c r="K453" s="9" t="s">
        <v>86</v>
      </c>
      <c r="L453" s="9" t="s">
        <v>86</v>
      </c>
      <c r="M453" s="6" t="s">
        <v>39</v>
      </c>
      <c r="N453" s="14" t="s">
        <v>2182</v>
      </c>
      <c r="O453" s="14" t="s">
        <v>2182</v>
      </c>
      <c r="P453" s="22"/>
      <c r="Q453" s="15"/>
      <c r="R453" s="22"/>
      <c r="S453" s="22"/>
      <c r="T453" s="22"/>
      <c r="U453" s="22"/>
      <c r="V453" s="22"/>
      <c r="W453" s="22"/>
      <c r="X453" s="15"/>
      <c r="Y453" s="6" t="s">
        <v>2179</v>
      </c>
      <c r="Z453" s="10" t="s">
        <v>2183</v>
      </c>
      <c r="AA453" s="12" t="str">
        <f t="shared" si="1"/>
        <v>M1-G-1a-I-2</v>
      </c>
      <c r="AB453" s="15" t="s">
        <v>43</v>
      </c>
      <c r="AC453" s="15"/>
      <c r="AD453" s="16" t="s">
        <v>44</v>
      </c>
      <c r="AE453" s="16" t="s">
        <v>45</v>
      </c>
    </row>
    <row r="454" ht="75.0" customHeight="1">
      <c r="A454" s="6" t="s">
        <v>2173</v>
      </c>
      <c r="B454" s="6" t="s">
        <v>2174</v>
      </c>
      <c r="C454" s="43" t="s">
        <v>32</v>
      </c>
      <c r="D454" s="8" t="s">
        <v>33</v>
      </c>
      <c r="E454" s="6"/>
      <c r="F454" s="17" t="s">
        <v>2184</v>
      </c>
      <c r="G454" s="9"/>
      <c r="H454" s="23"/>
      <c r="I454" s="6" t="s">
        <v>214</v>
      </c>
      <c r="J454" s="6" t="s">
        <v>47</v>
      </c>
      <c r="K454" s="9" t="s">
        <v>86</v>
      </c>
      <c r="L454" s="9" t="s">
        <v>86</v>
      </c>
      <c r="M454" s="6" t="s">
        <v>39</v>
      </c>
      <c r="N454" s="14" t="s">
        <v>2182</v>
      </c>
      <c r="O454" s="14" t="s">
        <v>2182</v>
      </c>
      <c r="P454" s="22"/>
      <c r="Q454" s="15"/>
      <c r="R454" s="22"/>
      <c r="S454" s="22"/>
      <c r="T454" s="22"/>
      <c r="U454" s="22"/>
      <c r="V454" s="22"/>
      <c r="W454" s="22"/>
      <c r="X454" s="15"/>
      <c r="Y454" s="6" t="s">
        <v>2179</v>
      </c>
      <c r="Z454" s="10" t="s">
        <v>2185</v>
      </c>
      <c r="AA454" s="12" t="str">
        <f t="shared" si="1"/>
        <v>M1-G-1a-I-3</v>
      </c>
      <c r="AB454" s="15" t="s">
        <v>43</v>
      </c>
      <c r="AC454" s="15"/>
      <c r="AD454" s="16" t="s">
        <v>44</v>
      </c>
      <c r="AE454" s="16" t="s">
        <v>45</v>
      </c>
    </row>
    <row r="455" ht="75.0" customHeight="1">
      <c r="A455" s="6" t="s">
        <v>2173</v>
      </c>
      <c r="B455" s="6" t="s">
        <v>2174</v>
      </c>
      <c r="C455" s="43" t="s">
        <v>32</v>
      </c>
      <c r="D455" s="8" t="s">
        <v>33</v>
      </c>
      <c r="E455" s="6"/>
      <c r="F455" s="17" t="s">
        <v>2186</v>
      </c>
      <c r="G455" s="9"/>
      <c r="H455" s="23"/>
      <c r="I455" s="6" t="s">
        <v>214</v>
      </c>
      <c r="J455" s="6" t="s">
        <v>47</v>
      </c>
      <c r="K455" s="9" t="s">
        <v>86</v>
      </c>
      <c r="L455" s="9" t="s">
        <v>86</v>
      </c>
      <c r="M455" s="6" t="s">
        <v>39</v>
      </c>
      <c r="N455" s="14" t="s">
        <v>2182</v>
      </c>
      <c r="O455" s="14" t="s">
        <v>2182</v>
      </c>
      <c r="P455" s="22"/>
      <c r="Q455" s="15"/>
      <c r="R455" s="22"/>
      <c r="S455" s="22"/>
      <c r="T455" s="22"/>
      <c r="U455" s="22"/>
      <c r="V455" s="22"/>
      <c r="W455" s="22"/>
      <c r="X455" s="15"/>
      <c r="Y455" s="6" t="s">
        <v>2179</v>
      </c>
      <c r="Z455" s="10" t="s">
        <v>2187</v>
      </c>
      <c r="AA455" s="12" t="str">
        <f t="shared" si="1"/>
        <v>M1-G-1a-I-4</v>
      </c>
      <c r="AB455" s="15" t="s">
        <v>43</v>
      </c>
      <c r="AC455" s="15"/>
      <c r="AD455" s="16" t="s">
        <v>44</v>
      </c>
      <c r="AE455" s="16" t="s">
        <v>45</v>
      </c>
    </row>
    <row r="456" ht="75.0" customHeight="1">
      <c r="A456" s="6" t="s">
        <v>2173</v>
      </c>
      <c r="B456" s="6" t="s">
        <v>2174</v>
      </c>
      <c r="C456" s="15" t="s">
        <v>49</v>
      </c>
      <c r="D456" s="8" t="s">
        <v>33</v>
      </c>
      <c r="E456" s="6"/>
      <c r="F456" s="17" t="s">
        <v>2188</v>
      </c>
      <c r="G456" s="17" t="s">
        <v>2189</v>
      </c>
      <c r="H456" s="23"/>
      <c r="I456" s="6" t="s">
        <v>214</v>
      </c>
      <c r="J456" s="6" t="s">
        <v>110</v>
      </c>
      <c r="K456" s="17" t="s">
        <v>2190</v>
      </c>
      <c r="L456" s="17" t="s">
        <v>2191</v>
      </c>
      <c r="M456" s="6" t="s">
        <v>39</v>
      </c>
      <c r="N456" s="10" t="s">
        <v>2178</v>
      </c>
      <c r="O456" s="10" t="s">
        <v>2178</v>
      </c>
      <c r="P456" s="22"/>
      <c r="Q456" s="15"/>
      <c r="R456" s="22"/>
      <c r="S456" s="22"/>
      <c r="T456" s="22"/>
      <c r="U456" s="22"/>
      <c r="V456" s="22"/>
      <c r="W456" s="22"/>
      <c r="X456" s="15"/>
      <c r="Y456" s="6" t="s">
        <v>2179</v>
      </c>
      <c r="Z456" s="10" t="s">
        <v>2192</v>
      </c>
      <c r="AA456" s="12" t="str">
        <f t="shared" si="1"/>
        <v>M1-G-1a-E-1</v>
      </c>
      <c r="AB456" s="15" t="s">
        <v>43</v>
      </c>
      <c r="AC456" s="15"/>
      <c r="AD456" s="16" t="s">
        <v>44</v>
      </c>
      <c r="AE456" s="16" t="s">
        <v>45</v>
      </c>
    </row>
    <row r="457" ht="75.0" customHeight="1">
      <c r="A457" s="6" t="s">
        <v>2173</v>
      </c>
      <c r="B457" s="6" t="s">
        <v>2174</v>
      </c>
      <c r="C457" s="15" t="s">
        <v>49</v>
      </c>
      <c r="D457" s="8" t="s">
        <v>33</v>
      </c>
      <c r="E457" s="6"/>
      <c r="F457" s="17" t="s">
        <v>2193</v>
      </c>
      <c r="G457" s="17" t="s">
        <v>2194</v>
      </c>
      <c r="H457" s="23"/>
      <c r="I457" s="6" t="s">
        <v>214</v>
      </c>
      <c r="J457" s="6" t="s">
        <v>110</v>
      </c>
      <c r="K457" s="17" t="s">
        <v>2195</v>
      </c>
      <c r="L457" s="9" t="s">
        <v>2196</v>
      </c>
      <c r="M457" s="6" t="s">
        <v>39</v>
      </c>
      <c r="N457" s="14" t="s">
        <v>2182</v>
      </c>
      <c r="O457" s="14" t="s">
        <v>2182</v>
      </c>
      <c r="P457" s="22"/>
      <c r="Q457" s="15"/>
      <c r="R457" s="22"/>
      <c r="S457" s="22"/>
      <c r="T457" s="22"/>
      <c r="U457" s="22"/>
      <c r="V457" s="22"/>
      <c r="W457" s="22"/>
      <c r="X457" s="15"/>
      <c r="Y457" s="6" t="s">
        <v>2179</v>
      </c>
      <c r="Z457" s="10" t="s">
        <v>2197</v>
      </c>
      <c r="AA457" s="12" t="str">
        <f t="shared" si="1"/>
        <v>M1-G-1a-E-2</v>
      </c>
      <c r="AB457" s="15" t="s">
        <v>43</v>
      </c>
      <c r="AC457" s="15"/>
      <c r="AD457" s="16" t="s">
        <v>44</v>
      </c>
      <c r="AE457" s="16" t="s">
        <v>45</v>
      </c>
    </row>
    <row r="458" ht="75.0" customHeight="1">
      <c r="A458" s="6" t="s">
        <v>2173</v>
      </c>
      <c r="B458" s="6" t="s">
        <v>2174</v>
      </c>
      <c r="C458" s="15" t="s">
        <v>49</v>
      </c>
      <c r="D458" s="8" t="s">
        <v>33</v>
      </c>
      <c r="E458" s="6"/>
      <c r="F458" s="17" t="s">
        <v>2198</v>
      </c>
      <c r="G458" s="17" t="s">
        <v>2199</v>
      </c>
      <c r="H458" s="23"/>
      <c r="I458" s="6" t="s">
        <v>214</v>
      </c>
      <c r="J458" s="6" t="s">
        <v>110</v>
      </c>
      <c r="K458" s="17" t="s">
        <v>2200</v>
      </c>
      <c r="L458" s="17" t="s">
        <v>2201</v>
      </c>
      <c r="M458" s="6" t="s">
        <v>39</v>
      </c>
      <c r="N458" s="14" t="s">
        <v>2182</v>
      </c>
      <c r="O458" s="14" t="s">
        <v>2182</v>
      </c>
      <c r="P458" s="22"/>
      <c r="Q458" s="15"/>
      <c r="R458" s="22"/>
      <c r="S458" s="22"/>
      <c r="T458" s="22"/>
      <c r="U458" s="22"/>
      <c r="V458" s="22"/>
      <c r="W458" s="22"/>
      <c r="X458" s="15"/>
      <c r="Y458" s="6" t="s">
        <v>2179</v>
      </c>
      <c r="Z458" s="10" t="s">
        <v>2202</v>
      </c>
      <c r="AA458" s="12" t="str">
        <f t="shared" si="1"/>
        <v>M1-G-1a-E-3</v>
      </c>
      <c r="AB458" s="15" t="s">
        <v>43</v>
      </c>
      <c r="AC458" s="15"/>
      <c r="AD458" s="16" t="s">
        <v>44</v>
      </c>
      <c r="AE458" s="16" t="s">
        <v>45</v>
      </c>
    </row>
    <row r="459" ht="75.0" customHeight="1">
      <c r="A459" s="6" t="s">
        <v>2173</v>
      </c>
      <c r="B459" s="6" t="s">
        <v>2174</v>
      </c>
      <c r="C459" s="6" t="s">
        <v>49</v>
      </c>
      <c r="D459" s="8" t="s">
        <v>33</v>
      </c>
      <c r="E459" s="6"/>
      <c r="F459" s="17" t="s">
        <v>2198</v>
      </c>
      <c r="G459" s="17" t="s">
        <v>2199</v>
      </c>
      <c r="H459" s="23"/>
      <c r="I459" s="6" t="s">
        <v>214</v>
      </c>
      <c r="J459" s="6" t="s">
        <v>110</v>
      </c>
      <c r="K459" s="17" t="s">
        <v>2203</v>
      </c>
      <c r="L459" s="17" t="s">
        <v>2196</v>
      </c>
      <c r="M459" s="6" t="s">
        <v>39</v>
      </c>
      <c r="N459" s="14" t="s">
        <v>2182</v>
      </c>
      <c r="O459" s="14" t="s">
        <v>2182</v>
      </c>
      <c r="P459" s="22"/>
      <c r="Q459" s="15"/>
      <c r="R459" s="22"/>
      <c r="S459" s="22"/>
      <c r="T459" s="22"/>
      <c r="U459" s="22"/>
      <c r="V459" s="22"/>
      <c r="W459" s="22"/>
      <c r="X459" s="15"/>
      <c r="Y459" s="6" t="s">
        <v>2179</v>
      </c>
      <c r="Z459" s="10" t="s">
        <v>2204</v>
      </c>
      <c r="AA459" s="12" t="str">
        <f t="shared" si="1"/>
        <v>M1-G-1a-E-4</v>
      </c>
      <c r="AB459" s="15" t="s">
        <v>43</v>
      </c>
      <c r="AC459" s="15"/>
      <c r="AD459" s="16" t="s">
        <v>44</v>
      </c>
      <c r="AE459" s="16" t="s">
        <v>45</v>
      </c>
    </row>
    <row r="460" ht="75.0" customHeight="1">
      <c r="A460" s="6" t="s">
        <v>2205</v>
      </c>
      <c r="B460" s="6" t="s">
        <v>2206</v>
      </c>
      <c r="C460" s="43" t="s">
        <v>32</v>
      </c>
      <c r="D460" s="16" t="s">
        <v>33</v>
      </c>
      <c r="E460" s="6"/>
      <c r="F460" s="17" t="s">
        <v>2207</v>
      </c>
      <c r="G460" s="9"/>
      <c r="H460" s="23"/>
      <c r="I460" s="15" t="s">
        <v>214</v>
      </c>
      <c r="J460" s="16" t="s">
        <v>500</v>
      </c>
      <c r="K460" s="9"/>
      <c r="L460" s="17" t="s">
        <v>2208</v>
      </c>
      <c r="M460" s="6" t="s">
        <v>39</v>
      </c>
      <c r="N460" s="10" t="s">
        <v>2209</v>
      </c>
      <c r="O460" s="10" t="s">
        <v>2209</v>
      </c>
      <c r="P460" s="22"/>
      <c r="Q460" s="15"/>
      <c r="R460" s="22"/>
      <c r="S460" s="22"/>
      <c r="T460" s="22"/>
      <c r="U460" s="22"/>
      <c r="V460" s="22"/>
      <c r="W460" s="22"/>
      <c r="X460" s="15"/>
      <c r="Y460" s="6" t="s">
        <v>2179</v>
      </c>
      <c r="Z460" s="10" t="s">
        <v>2210</v>
      </c>
      <c r="AA460" s="12" t="str">
        <f t="shared" si="1"/>
        <v>M1-G-2a-I-1</v>
      </c>
      <c r="AB460" s="15" t="s">
        <v>43</v>
      </c>
      <c r="AC460" s="15"/>
      <c r="AD460" s="16" t="s">
        <v>44</v>
      </c>
      <c r="AE460" s="16"/>
    </row>
    <row r="461" ht="75.0" customHeight="1">
      <c r="A461" s="6" t="s">
        <v>2205</v>
      </c>
      <c r="B461" s="6" t="s">
        <v>2206</v>
      </c>
      <c r="C461" s="43" t="s">
        <v>32</v>
      </c>
      <c r="D461" s="16" t="s">
        <v>33</v>
      </c>
      <c r="E461" s="6"/>
      <c r="F461" s="17" t="s">
        <v>2211</v>
      </c>
      <c r="G461" s="9"/>
      <c r="H461" s="23"/>
      <c r="I461" s="6" t="s">
        <v>214</v>
      </c>
      <c r="J461" s="16" t="s">
        <v>500</v>
      </c>
      <c r="K461" s="9"/>
      <c r="L461" s="17" t="s">
        <v>2212</v>
      </c>
      <c r="M461" s="6" t="s">
        <v>39</v>
      </c>
      <c r="N461" s="10" t="s">
        <v>2209</v>
      </c>
      <c r="O461" s="10" t="s">
        <v>2209</v>
      </c>
      <c r="P461" s="22"/>
      <c r="Q461" s="15"/>
      <c r="R461" s="22"/>
      <c r="S461" s="22"/>
      <c r="T461" s="22"/>
      <c r="U461" s="22"/>
      <c r="V461" s="22"/>
      <c r="W461" s="22"/>
      <c r="X461" s="15"/>
      <c r="Y461" s="6" t="s">
        <v>2179</v>
      </c>
      <c r="Z461" s="10" t="s">
        <v>2213</v>
      </c>
      <c r="AA461" s="12" t="str">
        <f t="shared" si="1"/>
        <v>M1-G-2a-I-2</v>
      </c>
      <c r="AB461" s="15" t="s">
        <v>43</v>
      </c>
      <c r="AC461" s="15"/>
      <c r="AD461" s="16" t="s">
        <v>44</v>
      </c>
      <c r="AE461" s="16"/>
    </row>
    <row r="462" ht="75.0" customHeight="1">
      <c r="A462" s="6" t="s">
        <v>2205</v>
      </c>
      <c r="B462" s="6" t="s">
        <v>2206</v>
      </c>
      <c r="C462" s="43" t="s">
        <v>32</v>
      </c>
      <c r="D462" s="8" t="s">
        <v>33</v>
      </c>
      <c r="E462" s="6"/>
      <c r="F462" s="17" t="s">
        <v>2214</v>
      </c>
      <c r="G462" s="9"/>
      <c r="H462" s="23"/>
      <c r="I462" s="6" t="s">
        <v>214</v>
      </c>
      <c r="J462" s="16" t="s">
        <v>500</v>
      </c>
      <c r="K462" s="9"/>
      <c r="L462" s="17" t="s">
        <v>2215</v>
      </c>
      <c r="M462" s="15" t="s">
        <v>39</v>
      </c>
      <c r="N462" s="10" t="s">
        <v>2209</v>
      </c>
      <c r="O462" s="10" t="s">
        <v>2209</v>
      </c>
      <c r="P462" s="22"/>
      <c r="Q462" s="15"/>
      <c r="R462" s="22"/>
      <c r="S462" s="22"/>
      <c r="T462" s="22"/>
      <c r="U462" s="22"/>
      <c r="V462" s="22"/>
      <c r="W462" s="22"/>
      <c r="X462" s="15"/>
      <c r="Y462" s="6" t="s">
        <v>2179</v>
      </c>
      <c r="Z462" s="10" t="s">
        <v>2216</v>
      </c>
      <c r="AA462" s="12" t="str">
        <f t="shared" si="1"/>
        <v>M1-G-2a-I-3</v>
      </c>
      <c r="AB462" s="15" t="s">
        <v>43</v>
      </c>
      <c r="AC462" s="15"/>
      <c r="AD462" s="16" t="s">
        <v>44</v>
      </c>
      <c r="AE462" s="16"/>
    </row>
    <row r="463" ht="75.0" customHeight="1">
      <c r="A463" s="6" t="s">
        <v>2205</v>
      </c>
      <c r="B463" s="6" t="s">
        <v>2206</v>
      </c>
      <c r="C463" s="43" t="s">
        <v>32</v>
      </c>
      <c r="D463" s="16" t="s">
        <v>33</v>
      </c>
      <c r="E463" s="6"/>
      <c r="F463" s="17" t="s">
        <v>2217</v>
      </c>
      <c r="G463" s="9"/>
      <c r="H463" s="23"/>
      <c r="I463" s="6" t="s">
        <v>214</v>
      </c>
      <c r="J463" s="16" t="s">
        <v>500</v>
      </c>
      <c r="K463" s="9"/>
      <c r="L463" s="17" t="s">
        <v>2218</v>
      </c>
      <c r="M463" s="15" t="s">
        <v>39</v>
      </c>
      <c r="N463" s="10" t="s">
        <v>2209</v>
      </c>
      <c r="O463" s="10" t="s">
        <v>2209</v>
      </c>
      <c r="P463" s="22"/>
      <c r="Q463" s="15"/>
      <c r="R463" s="22"/>
      <c r="S463" s="22"/>
      <c r="T463" s="22"/>
      <c r="U463" s="22"/>
      <c r="V463" s="22"/>
      <c r="W463" s="22"/>
      <c r="X463" s="15"/>
      <c r="Y463" s="6" t="s">
        <v>2179</v>
      </c>
      <c r="Z463" s="10" t="s">
        <v>2219</v>
      </c>
      <c r="AA463" s="12" t="str">
        <f t="shared" si="1"/>
        <v>M1-G-2a-I-4</v>
      </c>
      <c r="AB463" s="15" t="s">
        <v>43</v>
      </c>
      <c r="AC463" s="15"/>
      <c r="AD463" s="16" t="s">
        <v>44</v>
      </c>
      <c r="AE463" s="16"/>
    </row>
    <row r="464" ht="75.0" customHeight="1">
      <c r="A464" s="6" t="s">
        <v>2205</v>
      </c>
      <c r="B464" s="6" t="s">
        <v>2206</v>
      </c>
      <c r="C464" s="18" t="s">
        <v>49</v>
      </c>
      <c r="D464" s="16" t="s">
        <v>33</v>
      </c>
      <c r="E464" s="6"/>
      <c r="F464" s="9" t="s">
        <v>2220</v>
      </c>
      <c r="G464" s="9" t="s">
        <v>2221</v>
      </c>
      <c r="H464" s="23"/>
      <c r="I464" s="6" t="s">
        <v>214</v>
      </c>
      <c r="J464" s="6" t="s">
        <v>36</v>
      </c>
      <c r="K464" s="9" t="s">
        <v>86</v>
      </c>
      <c r="L464" s="9" t="s">
        <v>2222</v>
      </c>
      <c r="M464" s="15" t="s">
        <v>39</v>
      </c>
      <c r="N464" s="10" t="s">
        <v>2223</v>
      </c>
      <c r="O464" s="10" t="s">
        <v>2223</v>
      </c>
      <c r="P464" s="22"/>
      <c r="Q464" s="15"/>
      <c r="R464" s="22"/>
      <c r="S464" s="22"/>
      <c r="T464" s="22"/>
      <c r="U464" s="22"/>
      <c r="V464" s="22"/>
      <c r="W464" s="22"/>
      <c r="X464" s="15"/>
      <c r="Y464" s="6" t="s">
        <v>2179</v>
      </c>
      <c r="Z464" s="10" t="s">
        <v>2224</v>
      </c>
      <c r="AA464" s="12" t="str">
        <f t="shared" si="1"/>
        <v>M1-G-2a-E-1</v>
      </c>
      <c r="AB464" s="15" t="s">
        <v>43</v>
      </c>
      <c r="AC464" s="15"/>
      <c r="AD464" s="16" t="s">
        <v>44</v>
      </c>
      <c r="AE464" s="16"/>
    </row>
    <row r="465" ht="75.0" customHeight="1">
      <c r="A465" s="6" t="s">
        <v>2205</v>
      </c>
      <c r="B465" s="6" t="s">
        <v>2206</v>
      </c>
      <c r="C465" s="18" t="s">
        <v>49</v>
      </c>
      <c r="D465" s="8" t="s">
        <v>33</v>
      </c>
      <c r="E465" s="6"/>
      <c r="F465" s="9" t="s">
        <v>2220</v>
      </c>
      <c r="G465" s="17" t="s">
        <v>2225</v>
      </c>
      <c r="H465" s="9"/>
      <c r="I465" s="6" t="s">
        <v>214</v>
      </c>
      <c r="J465" s="6" t="s">
        <v>36</v>
      </c>
      <c r="K465" s="9" t="s">
        <v>86</v>
      </c>
      <c r="L465" s="9" t="s">
        <v>2226</v>
      </c>
      <c r="M465" s="15" t="s">
        <v>39</v>
      </c>
      <c r="N465" s="10" t="s">
        <v>2223</v>
      </c>
      <c r="O465" s="10" t="s">
        <v>2223</v>
      </c>
      <c r="P465" s="22"/>
      <c r="Q465" s="15"/>
      <c r="R465" s="22"/>
      <c r="S465" s="22"/>
      <c r="T465" s="22"/>
      <c r="U465" s="22"/>
      <c r="V465" s="22"/>
      <c r="W465" s="22"/>
      <c r="X465" s="15"/>
      <c r="Y465" s="6" t="s">
        <v>2179</v>
      </c>
      <c r="Z465" s="10" t="s">
        <v>2227</v>
      </c>
      <c r="AA465" s="12" t="str">
        <f t="shared" si="1"/>
        <v>M1-G-2a-E-2</v>
      </c>
      <c r="AB465" s="15" t="s">
        <v>43</v>
      </c>
      <c r="AC465" s="15"/>
      <c r="AD465" s="16" t="s">
        <v>44</v>
      </c>
      <c r="AE465" s="16"/>
    </row>
    <row r="466" ht="75.0" customHeight="1">
      <c r="A466" s="6" t="s">
        <v>2205</v>
      </c>
      <c r="B466" s="6" t="s">
        <v>2206</v>
      </c>
      <c r="C466" s="44" t="s">
        <v>49</v>
      </c>
      <c r="D466" s="16" t="s">
        <v>33</v>
      </c>
      <c r="E466" s="6"/>
      <c r="F466" s="9" t="s">
        <v>2228</v>
      </c>
      <c r="G466" s="17" t="s">
        <v>2229</v>
      </c>
      <c r="H466" s="9"/>
      <c r="I466" s="6" t="s">
        <v>214</v>
      </c>
      <c r="J466" s="6" t="s">
        <v>36</v>
      </c>
      <c r="K466" s="9" t="s">
        <v>86</v>
      </c>
      <c r="L466" s="9" t="s">
        <v>2222</v>
      </c>
      <c r="M466" s="15" t="s">
        <v>39</v>
      </c>
      <c r="N466" s="10" t="s">
        <v>2223</v>
      </c>
      <c r="O466" s="10" t="s">
        <v>2223</v>
      </c>
      <c r="P466" s="22"/>
      <c r="Q466" s="15"/>
      <c r="R466" s="22"/>
      <c r="S466" s="22"/>
      <c r="T466" s="22"/>
      <c r="U466" s="22"/>
      <c r="V466" s="22"/>
      <c r="W466" s="22"/>
      <c r="X466" s="15"/>
      <c r="Y466" s="6" t="s">
        <v>2179</v>
      </c>
      <c r="Z466" s="10" t="s">
        <v>2230</v>
      </c>
      <c r="AA466" s="12" t="str">
        <f t="shared" si="1"/>
        <v>M1-G-2a-E-3</v>
      </c>
      <c r="AB466" s="15" t="s">
        <v>43</v>
      </c>
      <c r="AC466" s="15"/>
      <c r="AD466" s="16" t="s">
        <v>44</v>
      </c>
      <c r="AE466" s="16"/>
    </row>
    <row r="467" ht="75.0" customHeight="1">
      <c r="A467" s="6" t="s">
        <v>2205</v>
      </c>
      <c r="B467" s="6" t="s">
        <v>2206</v>
      </c>
      <c r="C467" s="18" t="s">
        <v>49</v>
      </c>
      <c r="D467" s="16" t="s">
        <v>33</v>
      </c>
      <c r="E467" s="6"/>
      <c r="F467" s="9" t="s">
        <v>2228</v>
      </c>
      <c r="G467" s="17" t="s">
        <v>2231</v>
      </c>
      <c r="H467" s="9"/>
      <c r="I467" s="6" t="s">
        <v>214</v>
      </c>
      <c r="J467" s="6" t="s">
        <v>36</v>
      </c>
      <c r="K467" s="9" t="s">
        <v>86</v>
      </c>
      <c r="L467" s="9" t="s">
        <v>2226</v>
      </c>
      <c r="M467" s="15" t="s">
        <v>39</v>
      </c>
      <c r="N467" s="10" t="s">
        <v>2223</v>
      </c>
      <c r="O467" s="10" t="s">
        <v>2223</v>
      </c>
      <c r="P467" s="22"/>
      <c r="Q467" s="15"/>
      <c r="R467" s="22"/>
      <c r="S467" s="22"/>
      <c r="T467" s="22"/>
      <c r="U467" s="22"/>
      <c r="V467" s="22"/>
      <c r="W467" s="22"/>
      <c r="X467" s="15"/>
      <c r="Y467" s="6" t="s">
        <v>2179</v>
      </c>
      <c r="Z467" s="10" t="s">
        <v>2232</v>
      </c>
      <c r="AA467" s="12" t="str">
        <f t="shared" si="1"/>
        <v>M1-G-2a-E-4</v>
      </c>
      <c r="AB467" s="15" t="s">
        <v>43</v>
      </c>
      <c r="AC467" s="15"/>
      <c r="AD467" s="16" t="s">
        <v>44</v>
      </c>
      <c r="AE467" s="16"/>
    </row>
    <row r="468" ht="75.0" customHeight="1">
      <c r="A468" s="6" t="s">
        <v>2233</v>
      </c>
      <c r="B468" s="6" t="s">
        <v>2234</v>
      </c>
      <c r="C468" s="7" t="s">
        <v>32</v>
      </c>
      <c r="D468" s="8" t="s">
        <v>33</v>
      </c>
      <c r="E468" s="6"/>
      <c r="F468" s="9" t="s">
        <v>2235</v>
      </c>
      <c r="G468" s="9" t="s">
        <v>2236</v>
      </c>
      <c r="H468" s="9"/>
      <c r="I468" s="6" t="s">
        <v>2237</v>
      </c>
      <c r="J468" s="6" t="s">
        <v>2238</v>
      </c>
      <c r="K468" s="9" t="s">
        <v>86</v>
      </c>
      <c r="L468" s="9" t="s">
        <v>2239</v>
      </c>
      <c r="M468" s="6" t="s">
        <v>39</v>
      </c>
      <c r="N468" s="14" t="s">
        <v>2240</v>
      </c>
      <c r="O468" s="14" t="s">
        <v>2240</v>
      </c>
      <c r="P468" s="22"/>
      <c r="Q468" s="15"/>
      <c r="R468" s="22"/>
      <c r="S468" s="22"/>
      <c r="T468" s="22"/>
      <c r="U468" s="22"/>
      <c r="V468" s="22"/>
      <c r="W468" s="22"/>
      <c r="X468" s="15"/>
      <c r="Y468" s="6" t="s">
        <v>2179</v>
      </c>
      <c r="Z468" s="50" t="s">
        <v>2241</v>
      </c>
      <c r="AA468" s="12" t="str">
        <f t="shared" si="1"/>
        <v>M1-G-3a-I-1</v>
      </c>
      <c r="AB468" s="15" t="s">
        <v>43</v>
      </c>
      <c r="AC468" s="15"/>
      <c r="AD468" s="16" t="s">
        <v>44</v>
      </c>
      <c r="AE468" s="16" t="s">
        <v>45</v>
      </c>
    </row>
    <row r="469" ht="75.0" customHeight="1">
      <c r="A469" s="6" t="s">
        <v>2233</v>
      </c>
      <c r="B469" s="6" t="s">
        <v>2234</v>
      </c>
      <c r="C469" s="43" t="s">
        <v>32</v>
      </c>
      <c r="D469" s="8" t="s">
        <v>33</v>
      </c>
      <c r="E469" s="6"/>
      <c r="F469" s="9" t="s">
        <v>2242</v>
      </c>
      <c r="G469" s="9" t="s">
        <v>2243</v>
      </c>
      <c r="H469" s="9"/>
      <c r="I469" s="6" t="s">
        <v>214</v>
      </c>
      <c r="J469" s="6" t="s">
        <v>2238</v>
      </c>
      <c r="K469" s="9" t="s">
        <v>86</v>
      </c>
      <c r="L469" s="9" t="s">
        <v>2244</v>
      </c>
      <c r="M469" s="6" t="s">
        <v>39</v>
      </c>
      <c r="N469" s="14" t="s">
        <v>2240</v>
      </c>
      <c r="O469" s="14" t="s">
        <v>2240</v>
      </c>
      <c r="P469" s="22"/>
      <c r="Q469" s="15"/>
      <c r="R469" s="22"/>
      <c r="S469" s="22"/>
      <c r="T469" s="22"/>
      <c r="U469" s="22"/>
      <c r="V469" s="22"/>
      <c r="W469" s="22"/>
      <c r="X469" s="15"/>
      <c r="Y469" s="6" t="s">
        <v>2179</v>
      </c>
      <c r="Z469" s="10" t="s">
        <v>2245</v>
      </c>
      <c r="AA469" s="12" t="str">
        <f t="shared" si="1"/>
        <v>M1-G-3a-I-2</v>
      </c>
      <c r="AB469" s="15" t="s">
        <v>43</v>
      </c>
      <c r="AC469" s="15"/>
      <c r="AD469" s="16" t="s">
        <v>44</v>
      </c>
      <c r="AE469" s="16" t="s">
        <v>45</v>
      </c>
    </row>
    <row r="470" ht="75.0" customHeight="1">
      <c r="A470" s="6" t="s">
        <v>2233</v>
      </c>
      <c r="B470" s="6" t="s">
        <v>2234</v>
      </c>
      <c r="C470" s="43" t="s">
        <v>32</v>
      </c>
      <c r="D470" s="16" t="s">
        <v>33</v>
      </c>
      <c r="E470" s="6"/>
      <c r="F470" s="9" t="s">
        <v>2246</v>
      </c>
      <c r="G470" s="9" t="s">
        <v>2247</v>
      </c>
      <c r="H470" s="9"/>
      <c r="I470" s="6" t="s">
        <v>214</v>
      </c>
      <c r="J470" s="6" t="s">
        <v>2238</v>
      </c>
      <c r="K470" s="9" t="s">
        <v>86</v>
      </c>
      <c r="L470" s="9" t="s">
        <v>2239</v>
      </c>
      <c r="M470" s="6" t="s">
        <v>39</v>
      </c>
      <c r="N470" s="22" t="s">
        <v>2240</v>
      </c>
      <c r="O470" s="14" t="s">
        <v>2240</v>
      </c>
      <c r="P470" s="22"/>
      <c r="Q470" s="15"/>
      <c r="R470" s="22"/>
      <c r="S470" s="22"/>
      <c r="T470" s="22"/>
      <c r="U470" s="22"/>
      <c r="V470" s="22"/>
      <c r="W470" s="22"/>
      <c r="X470" s="15"/>
      <c r="Y470" s="6" t="s">
        <v>2179</v>
      </c>
      <c r="Z470" s="10" t="s">
        <v>2248</v>
      </c>
      <c r="AA470" s="12" t="str">
        <f t="shared" si="1"/>
        <v>M1-G-3a-I-3</v>
      </c>
      <c r="AB470" s="15" t="s">
        <v>43</v>
      </c>
      <c r="AC470" s="15"/>
      <c r="AD470" s="16" t="s">
        <v>44</v>
      </c>
      <c r="AE470" s="16" t="s">
        <v>45</v>
      </c>
    </row>
    <row r="471" ht="75.0" customHeight="1">
      <c r="A471" s="6" t="s">
        <v>2233</v>
      </c>
      <c r="B471" s="6" t="s">
        <v>2234</v>
      </c>
      <c r="C471" s="44" t="s">
        <v>49</v>
      </c>
      <c r="D471" s="16" t="s">
        <v>33</v>
      </c>
      <c r="E471" s="6"/>
      <c r="F471" s="9" t="s">
        <v>2249</v>
      </c>
      <c r="G471" s="9" t="s">
        <v>2250</v>
      </c>
      <c r="H471" s="9"/>
      <c r="I471" s="6" t="s">
        <v>214</v>
      </c>
      <c r="J471" s="6" t="s">
        <v>110</v>
      </c>
      <c r="K471" s="9" t="s">
        <v>2251</v>
      </c>
      <c r="L471" s="9" t="s">
        <v>2252</v>
      </c>
      <c r="M471" s="6" t="s">
        <v>39</v>
      </c>
      <c r="N471" s="14" t="s">
        <v>2240</v>
      </c>
      <c r="O471" s="14" t="s">
        <v>2240</v>
      </c>
      <c r="P471" s="22"/>
      <c r="Q471" s="15"/>
      <c r="R471" s="22"/>
      <c r="S471" s="22"/>
      <c r="T471" s="22"/>
      <c r="U471" s="22"/>
      <c r="V471" s="22"/>
      <c r="W471" s="22"/>
      <c r="X471" s="15"/>
      <c r="Y471" s="6" t="s">
        <v>2179</v>
      </c>
      <c r="Z471" s="10" t="s">
        <v>2253</v>
      </c>
      <c r="AA471" s="12" t="str">
        <f t="shared" si="1"/>
        <v>M1-G-3a-E-1</v>
      </c>
      <c r="AB471" s="15" t="s">
        <v>43</v>
      </c>
      <c r="AC471" s="15"/>
      <c r="AD471" s="16" t="s">
        <v>44</v>
      </c>
      <c r="AE471" s="16" t="s">
        <v>45</v>
      </c>
    </row>
    <row r="472" ht="75.0" customHeight="1">
      <c r="A472" s="6" t="s">
        <v>2233</v>
      </c>
      <c r="B472" s="6" t="s">
        <v>2234</v>
      </c>
      <c r="C472" s="44" t="s">
        <v>49</v>
      </c>
      <c r="D472" s="16" t="s">
        <v>33</v>
      </c>
      <c r="E472" s="6"/>
      <c r="F472" s="9" t="s">
        <v>2249</v>
      </c>
      <c r="G472" s="9" t="s">
        <v>2250</v>
      </c>
      <c r="H472" s="9"/>
      <c r="I472" s="6" t="s">
        <v>214</v>
      </c>
      <c r="J472" s="6" t="s">
        <v>110</v>
      </c>
      <c r="K472" s="9" t="s">
        <v>2254</v>
      </c>
      <c r="L472" s="9" t="s">
        <v>2255</v>
      </c>
      <c r="M472" s="6" t="s">
        <v>39</v>
      </c>
      <c r="N472" s="22" t="s">
        <v>2240</v>
      </c>
      <c r="O472" s="22" t="s">
        <v>2240</v>
      </c>
      <c r="P472" s="22"/>
      <c r="Q472" s="15"/>
      <c r="R472" s="22"/>
      <c r="S472" s="22"/>
      <c r="T472" s="22"/>
      <c r="U472" s="22"/>
      <c r="V472" s="22"/>
      <c r="W472" s="22"/>
      <c r="X472" s="15"/>
      <c r="Y472" s="6" t="s">
        <v>2179</v>
      </c>
      <c r="Z472" s="10" t="s">
        <v>2256</v>
      </c>
      <c r="AA472" s="12" t="str">
        <f t="shared" si="1"/>
        <v>M1-G-3a-E-2</v>
      </c>
      <c r="AB472" s="15" t="s">
        <v>43</v>
      </c>
      <c r="AC472" s="15"/>
      <c r="AD472" s="16" t="s">
        <v>44</v>
      </c>
      <c r="AE472" s="16" t="s">
        <v>45</v>
      </c>
    </row>
    <row r="473" ht="75.0" customHeight="1">
      <c r="A473" s="6" t="s">
        <v>2233</v>
      </c>
      <c r="B473" s="6" t="s">
        <v>2234</v>
      </c>
      <c r="C473" s="44" t="s">
        <v>49</v>
      </c>
      <c r="D473" s="8" t="s">
        <v>33</v>
      </c>
      <c r="E473" s="6"/>
      <c r="F473" s="9" t="s">
        <v>2257</v>
      </c>
      <c r="G473" s="9" t="s">
        <v>2258</v>
      </c>
      <c r="H473" s="23"/>
      <c r="I473" s="6" t="s">
        <v>214</v>
      </c>
      <c r="J473" s="6" t="s">
        <v>110</v>
      </c>
      <c r="K473" s="9" t="s">
        <v>2259</v>
      </c>
      <c r="L473" s="9" t="s">
        <v>2252</v>
      </c>
      <c r="M473" s="6" t="s">
        <v>39</v>
      </c>
      <c r="N473" s="14" t="s">
        <v>2240</v>
      </c>
      <c r="O473" s="14" t="s">
        <v>2240</v>
      </c>
      <c r="P473" s="22"/>
      <c r="Q473" s="15"/>
      <c r="R473" s="22"/>
      <c r="S473" s="22"/>
      <c r="T473" s="22"/>
      <c r="U473" s="22"/>
      <c r="V473" s="22"/>
      <c r="W473" s="22"/>
      <c r="X473" s="15"/>
      <c r="Y473" s="6" t="s">
        <v>2179</v>
      </c>
      <c r="Z473" s="10" t="s">
        <v>2260</v>
      </c>
      <c r="AA473" s="12" t="str">
        <f t="shared" si="1"/>
        <v>M1-G-3a-E-3</v>
      </c>
      <c r="AB473" s="15" t="s">
        <v>43</v>
      </c>
      <c r="AC473" s="15"/>
      <c r="AD473" s="16" t="s">
        <v>44</v>
      </c>
      <c r="AE473" s="16" t="s">
        <v>45</v>
      </c>
    </row>
    <row r="474" ht="75.0" customHeight="1">
      <c r="A474" s="6" t="s">
        <v>2233</v>
      </c>
      <c r="B474" s="6" t="s">
        <v>2234</v>
      </c>
      <c r="C474" s="44" t="s">
        <v>49</v>
      </c>
      <c r="D474" s="16" t="s">
        <v>33</v>
      </c>
      <c r="E474" s="6"/>
      <c r="F474" s="9" t="s">
        <v>2257</v>
      </c>
      <c r="G474" s="9" t="s">
        <v>2258</v>
      </c>
      <c r="H474" s="23"/>
      <c r="I474" s="6" t="s">
        <v>214</v>
      </c>
      <c r="J474" s="6" t="s">
        <v>110</v>
      </c>
      <c r="K474" s="9" t="s">
        <v>2261</v>
      </c>
      <c r="L474" s="9" t="s">
        <v>2255</v>
      </c>
      <c r="M474" s="6" t="s">
        <v>39</v>
      </c>
      <c r="N474" s="14" t="s">
        <v>2240</v>
      </c>
      <c r="O474" s="14" t="s">
        <v>2240</v>
      </c>
      <c r="P474" s="22"/>
      <c r="Q474" s="15"/>
      <c r="R474" s="22"/>
      <c r="S474" s="22"/>
      <c r="T474" s="22"/>
      <c r="U474" s="22"/>
      <c r="V474" s="22"/>
      <c r="W474" s="22"/>
      <c r="X474" s="15"/>
      <c r="Y474" s="6" t="s">
        <v>2179</v>
      </c>
      <c r="Z474" s="10" t="s">
        <v>2262</v>
      </c>
      <c r="AA474" s="12" t="str">
        <f t="shared" si="1"/>
        <v>M1-G-3a-E-4</v>
      </c>
      <c r="AB474" s="15" t="s">
        <v>43</v>
      </c>
      <c r="AC474" s="15"/>
      <c r="AD474" s="16" t="s">
        <v>44</v>
      </c>
      <c r="AE474" s="16" t="s">
        <v>45</v>
      </c>
    </row>
    <row r="475" ht="75.0" customHeight="1">
      <c r="A475" s="6" t="s">
        <v>2263</v>
      </c>
      <c r="B475" s="6" t="s">
        <v>2264</v>
      </c>
      <c r="C475" s="43" t="s">
        <v>32</v>
      </c>
      <c r="D475" s="8" t="s">
        <v>33</v>
      </c>
      <c r="E475" s="6"/>
      <c r="F475" s="17" t="s">
        <v>2265</v>
      </c>
      <c r="G475" s="9" t="s">
        <v>2266</v>
      </c>
      <c r="H475" s="9"/>
      <c r="I475" s="6" t="s">
        <v>214</v>
      </c>
      <c r="J475" s="6" t="s">
        <v>36</v>
      </c>
      <c r="K475" s="9" t="s">
        <v>86</v>
      </c>
      <c r="L475" s="9" t="s">
        <v>2267</v>
      </c>
      <c r="M475" s="6" t="s">
        <v>39</v>
      </c>
      <c r="N475" s="22" t="s">
        <v>2268</v>
      </c>
      <c r="O475" s="22" t="s">
        <v>2268</v>
      </c>
      <c r="P475" s="22"/>
      <c r="Q475" s="15"/>
      <c r="R475" s="22"/>
      <c r="S475" s="22"/>
      <c r="T475" s="22"/>
      <c r="U475" s="22"/>
      <c r="V475" s="22"/>
      <c r="W475" s="22"/>
      <c r="X475" s="15"/>
      <c r="Y475" s="6" t="s">
        <v>2179</v>
      </c>
      <c r="Z475" s="10" t="s">
        <v>2269</v>
      </c>
      <c r="AA475" s="12" t="str">
        <f t="shared" si="1"/>
        <v>M1-G-4a-I-1</v>
      </c>
      <c r="AB475" s="15" t="s">
        <v>43</v>
      </c>
      <c r="AC475" s="15"/>
      <c r="AD475" s="16" t="s">
        <v>44</v>
      </c>
      <c r="AE475" s="16" t="s">
        <v>45</v>
      </c>
    </row>
    <row r="476" ht="75.0" customHeight="1">
      <c r="A476" s="6" t="s">
        <v>2263</v>
      </c>
      <c r="B476" s="6" t="s">
        <v>2264</v>
      </c>
      <c r="C476" s="7" t="s">
        <v>32</v>
      </c>
      <c r="D476" s="8" t="s">
        <v>33</v>
      </c>
      <c r="E476" s="6"/>
      <c r="F476" s="17" t="s">
        <v>2270</v>
      </c>
      <c r="G476" s="9" t="s">
        <v>2271</v>
      </c>
      <c r="H476" s="23"/>
      <c r="I476" s="6" t="s">
        <v>214</v>
      </c>
      <c r="J476" s="6" t="s">
        <v>36</v>
      </c>
      <c r="K476" s="9" t="s">
        <v>86</v>
      </c>
      <c r="L476" s="9" t="s">
        <v>2272</v>
      </c>
      <c r="M476" s="15" t="s">
        <v>39</v>
      </c>
      <c r="N476" s="14" t="s">
        <v>2268</v>
      </c>
      <c r="O476" s="14" t="s">
        <v>2268</v>
      </c>
      <c r="P476" s="22"/>
      <c r="Q476" s="15"/>
      <c r="R476" s="22"/>
      <c r="S476" s="22"/>
      <c r="T476" s="22"/>
      <c r="U476" s="22"/>
      <c r="V476" s="22"/>
      <c r="W476" s="22"/>
      <c r="X476" s="15"/>
      <c r="Y476" s="6" t="s">
        <v>2179</v>
      </c>
      <c r="Z476" s="10" t="s">
        <v>2273</v>
      </c>
      <c r="AA476" s="12" t="str">
        <f t="shared" si="1"/>
        <v>M1-G-4a-I-2</v>
      </c>
      <c r="AB476" s="15" t="s">
        <v>43</v>
      </c>
      <c r="AC476" s="15"/>
      <c r="AD476" s="16" t="s">
        <v>44</v>
      </c>
      <c r="AE476" s="16" t="s">
        <v>45</v>
      </c>
    </row>
    <row r="477" ht="75.0" customHeight="1">
      <c r="A477" s="6" t="s">
        <v>2263</v>
      </c>
      <c r="B477" s="6" t="s">
        <v>2264</v>
      </c>
      <c r="C477" s="7" t="s">
        <v>32</v>
      </c>
      <c r="D477" s="8" t="s">
        <v>33</v>
      </c>
      <c r="E477" s="6"/>
      <c r="F477" s="17" t="s">
        <v>2274</v>
      </c>
      <c r="G477" s="9" t="s">
        <v>2275</v>
      </c>
      <c r="H477" s="23"/>
      <c r="I477" s="6" t="s">
        <v>214</v>
      </c>
      <c r="J477" s="6" t="s">
        <v>36</v>
      </c>
      <c r="K477" s="9" t="s">
        <v>86</v>
      </c>
      <c r="L477" s="9" t="s">
        <v>2276</v>
      </c>
      <c r="M477" s="15" t="s">
        <v>39</v>
      </c>
      <c r="N477" s="22" t="s">
        <v>2268</v>
      </c>
      <c r="O477" s="22" t="s">
        <v>2268</v>
      </c>
      <c r="P477" s="22"/>
      <c r="Q477" s="15"/>
      <c r="R477" s="22"/>
      <c r="S477" s="22"/>
      <c r="T477" s="22"/>
      <c r="U477" s="22"/>
      <c r="V477" s="22"/>
      <c r="W477" s="22"/>
      <c r="X477" s="15"/>
      <c r="Y477" s="6" t="s">
        <v>2179</v>
      </c>
      <c r="Z477" s="10" t="s">
        <v>2277</v>
      </c>
      <c r="AA477" s="12" t="str">
        <f t="shared" si="1"/>
        <v>M1-G-4a-I-3</v>
      </c>
      <c r="AB477" s="15" t="s">
        <v>43</v>
      </c>
      <c r="AC477" s="15"/>
      <c r="AD477" s="16" t="s">
        <v>44</v>
      </c>
      <c r="AE477" s="16" t="s">
        <v>45</v>
      </c>
    </row>
    <row r="478" ht="75.0" customHeight="1">
      <c r="A478" s="6" t="s">
        <v>2263</v>
      </c>
      <c r="B478" s="6" t="s">
        <v>2264</v>
      </c>
      <c r="C478" s="44" t="s">
        <v>49</v>
      </c>
      <c r="D478" s="8" t="s">
        <v>33</v>
      </c>
      <c r="E478" s="6"/>
      <c r="F478" s="10" t="s">
        <v>2278</v>
      </c>
      <c r="G478" s="17" t="s">
        <v>2279</v>
      </c>
      <c r="H478" s="22"/>
      <c r="I478" s="6" t="s">
        <v>214</v>
      </c>
      <c r="J478" s="6" t="s">
        <v>110</v>
      </c>
      <c r="K478" s="9" t="s">
        <v>86</v>
      </c>
      <c r="L478" s="17" t="s">
        <v>2280</v>
      </c>
      <c r="M478" s="15" t="s">
        <v>39</v>
      </c>
      <c r="N478" s="22" t="s">
        <v>2268</v>
      </c>
      <c r="O478" s="22" t="s">
        <v>2268</v>
      </c>
      <c r="P478" s="22"/>
      <c r="Q478" s="15"/>
      <c r="R478" s="22"/>
      <c r="S478" s="22"/>
      <c r="T478" s="22"/>
      <c r="U478" s="22"/>
      <c r="V478" s="22"/>
      <c r="W478" s="22"/>
      <c r="X478" s="15"/>
      <c r="Y478" s="6" t="s">
        <v>2179</v>
      </c>
      <c r="Z478" s="10" t="s">
        <v>2281</v>
      </c>
      <c r="AA478" s="12" t="str">
        <f t="shared" si="1"/>
        <v>M1-G-4a-E-1</v>
      </c>
      <c r="AB478" s="15" t="s">
        <v>43</v>
      </c>
      <c r="AC478" s="15"/>
      <c r="AD478" s="16" t="s">
        <v>44</v>
      </c>
      <c r="AE478" s="16" t="s">
        <v>45</v>
      </c>
    </row>
    <row r="479" ht="75.0" customHeight="1">
      <c r="A479" s="6" t="s">
        <v>2263</v>
      </c>
      <c r="B479" s="6" t="s">
        <v>2264</v>
      </c>
      <c r="C479" s="44" t="s">
        <v>49</v>
      </c>
      <c r="D479" s="8" t="s">
        <v>33</v>
      </c>
      <c r="E479" s="6"/>
      <c r="F479" s="10" t="s">
        <v>2278</v>
      </c>
      <c r="G479" s="17" t="s">
        <v>2282</v>
      </c>
      <c r="H479" s="22"/>
      <c r="I479" s="6" t="s">
        <v>214</v>
      </c>
      <c r="J479" s="6" t="s">
        <v>110</v>
      </c>
      <c r="K479" s="9" t="s">
        <v>86</v>
      </c>
      <c r="L479" s="17" t="s">
        <v>2283</v>
      </c>
      <c r="M479" s="15" t="s">
        <v>39</v>
      </c>
      <c r="N479" s="22" t="s">
        <v>2268</v>
      </c>
      <c r="O479" s="22" t="s">
        <v>2268</v>
      </c>
      <c r="P479" s="22"/>
      <c r="Q479" s="15"/>
      <c r="R479" s="22"/>
      <c r="S479" s="22"/>
      <c r="T479" s="22"/>
      <c r="U479" s="22"/>
      <c r="V479" s="22"/>
      <c r="W479" s="22"/>
      <c r="X479" s="15"/>
      <c r="Y479" s="6" t="s">
        <v>2179</v>
      </c>
      <c r="Z479" s="10" t="s">
        <v>2284</v>
      </c>
      <c r="AA479" s="12" t="str">
        <f t="shared" si="1"/>
        <v>M1-G-4a-E-2</v>
      </c>
      <c r="AB479" s="15" t="s">
        <v>43</v>
      </c>
      <c r="AC479" s="15"/>
      <c r="AD479" s="16" t="s">
        <v>44</v>
      </c>
      <c r="AE479" s="16" t="s">
        <v>45</v>
      </c>
    </row>
    <row r="480" ht="75.0" customHeight="1">
      <c r="A480" s="6" t="s">
        <v>2263</v>
      </c>
      <c r="B480" s="6" t="s">
        <v>2264</v>
      </c>
      <c r="C480" s="44" t="s">
        <v>49</v>
      </c>
      <c r="D480" s="8" t="s">
        <v>33</v>
      </c>
      <c r="E480" s="6"/>
      <c r="F480" s="10" t="s">
        <v>2285</v>
      </c>
      <c r="G480" s="17" t="s">
        <v>2286</v>
      </c>
      <c r="H480" s="22"/>
      <c r="I480" s="6" t="s">
        <v>214</v>
      </c>
      <c r="J480" s="6" t="s">
        <v>110</v>
      </c>
      <c r="K480" s="9" t="s">
        <v>86</v>
      </c>
      <c r="L480" s="17" t="s">
        <v>2280</v>
      </c>
      <c r="M480" s="15" t="s">
        <v>39</v>
      </c>
      <c r="N480" s="22" t="s">
        <v>2268</v>
      </c>
      <c r="O480" s="22" t="s">
        <v>2268</v>
      </c>
      <c r="P480" s="22"/>
      <c r="Q480" s="15"/>
      <c r="R480" s="22"/>
      <c r="S480" s="22"/>
      <c r="T480" s="22"/>
      <c r="U480" s="22"/>
      <c r="V480" s="22"/>
      <c r="W480" s="22"/>
      <c r="X480" s="15"/>
      <c r="Y480" s="6" t="s">
        <v>2179</v>
      </c>
      <c r="Z480" s="10" t="s">
        <v>2287</v>
      </c>
      <c r="AA480" s="12" t="str">
        <f t="shared" si="1"/>
        <v>M1-G-4a-E-3</v>
      </c>
      <c r="AB480" s="15" t="s">
        <v>43</v>
      </c>
      <c r="AC480" s="15"/>
      <c r="AD480" s="16" t="s">
        <v>44</v>
      </c>
      <c r="AE480" s="16" t="s">
        <v>45</v>
      </c>
    </row>
    <row r="481" ht="75.0" customHeight="1">
      <c r="A481" s="6" t="s">
        <v>2263</v>
      </c>
      <c r="B481" s="6" t="s">
        <v>2264</v>
      </c>
      <c r="C481" s="44" t="s">
        <v>49</v>
      </c>
      <c r="D481" s="8" t="s">
        <v>33</v>
      </c>
      <c r="E481" s="6"/>
      <c r="F481" s="10" t="s">
        <v>2285</v>
      </c>
      <c r="G481" s="17" t="s">
        <v>2288</v>
      </c>
      <c r="H481" s="22"/>
      <c r="I481" s="6" t="s">
        <v>214</v>
      </c>
      <c r="J481" s="6" t="s">
        <v>110</v>
      </c>
      <c r="K481" s="9" t="s">
        <v>86</v>
      </c>
      <c r="L481" s="17" t="s">
        <v>2283</v>
      </c>
      <c r="M481" s="15" t="s">
        <v>39</v>
      </c>
      <c r="N481" s="22" t="s">
        <v>2268</v>
      </c>
      <c r="O481" s="22" t="s">
        <v>2268</v>
      </c>
      <c r="P481" s="22"/>
      <c r="Q481" s="15"/>
      <c r="R481" s="22"/>
      <c r="S481" s="22"/>
      <c r="T481" s="22"/>
      <c r="U481" s="22"/>
      <c r="V481" s="22"/>
      <c r="W481" s="22"/>
      <c r="X481" s="15"/>
      <c r="Y481" s="6" t="s">
        <v>2179</v>
      </c>
      <c r="Z481" s="10" t="s">
        <v>2289</v>
      </c>
      <c r="AA481" s="12" t="str">
        <f t="shared" si="1"/>
        <v>M1-G-4a-E-4</v>
      </c>
      <c r="AB481" s="15" t="s">
        <v>43</v>
      </c>
      <c r="AC481" s="15"/>
      <c r="AD481" s="16" t="s">
        <v>44</v>
      </c>
      <c r="AE481" s="16" t="s">
        <v>45</v>
      </c>
    </row>
    <row r="482" ht="75.0" customHeight="1">
      <c r="A482" s="6" t="s">
        <v>2290</v>
      </c>
      <c r="B482" s="6" t="s">
        <v>2291</v>
      </c>
      <c r="C482" s="43" t="s">
        <v>32</v>
      </c>
      <c r="D482" s="16" t="s">
        <v>33</v>
      </c>
      <c r="E482" s="6"/>
      <c r="F482" s="17" t="s">
        <v>2292</v>
      </c>
      <c r="G482" s="9"/>
      <c r="H482" s="9"/>
      <c r="I482" s="6" t="s">
        <v>214</v>
      </c>
      <c r="J482" s="16" t="s">
        <v>2293</v>
      </c>
      <c r="K482" s="9"/>
      <c r="L482" s="17" t="s">
        <v>2294</v>
      </c>
      <c r="M482" s="6" t="s">
        <v>39</v>
      </c>
      <c r="N482" s="10" t="s">
        <v>2295</v>
      </c>
      <c r="O482" s="10" t="s">
        <v>2296</v>
      </c>
      <c r="P482" s="22"/>
      <c r="Q482" s="15"/>
      <c r="R482" s="22"/>
      <c r="S482" s="22"/>
      <c r="T482" s="22"/>
      <c r="U482" s="22"/>
      <c r="V482" s="22"/>
      <c r="W482" s="22"/>
      <c r="X482" s="15"/>
      <c r="Y482" s="6" t="s">
        <v>2179</v>
      </c>
      <c r="Z482" s="10" t="s">
        <v>2297</v>
      </c>
      <c r="AA482" s="12" t="str">
        <f t="shared" si="1"/>
        <v>M1-G-5a-I-1</v>
      </c>
      <c r="AB482" s="15"/>
      <c r="AC482" s="15"/>
      <c r="AD482" s="16" t="s">
        <v>44</v>
      </c>
      <c r="AE482" s="16"/>
    </row>
    <row r="483" ht="75.0" customHeight="1">
      <c r="A483" s="6" t="s">
        <v>2290</v>
      </c>
      <c r="B483" s="6" t="s">
        <v>2291</v>
      </c>
      <c r="C483" s="43" t="s">
        <v>32</v>
      </c>
      <c r="D483" s="16" t="s">
        <v>33</v>
      </c>
      <c r="E483" s="6"/>
      <c r="F483" s="17" t="s">
        <v>2298</v>
      </c>
      <c r="G483" s="9"/>
      <c r="H483" s="9"/>
      <c r="I483" s="6" t="s">
        <v>214</v>
      </c>
      <c r="J483" s="16" t="s">
        <v>2293</v>
      </c>
      <c r="K483" s="9"/>
      <c r="L483" s="17" t="s">
        <v>2299</v>
      </c>
      <c r="M483" s="6" t="s">
        <v>39</v>
      </c>
      <c r="N483" s="10" t="s">
        <v>2295</v>
      </c>
      <c r="O483" s="10" t="s">
        <v>2296</v>
      </c>
      <c r="P483" s="22"/>
      <c r="Q483" s="15"/>
      <c r="R483" s="22"/>
      <c r="S483" s="22"/>
      <c r="T483" s="22"/>
      <c r="U483" s="22"/>
      <c r="V483" s="22"/>
      <c r="W483" s="22"/>
      <c r="X483" s="23"/>
      <c r="Y483" s="6" t="s">
        <v>2179</v>
      </c>
      <c r="Z483" s="10" t="s">
        <v>2300</v>
      </c>
      <c r="AA483" s="12" t="str">
        <f t="shared" si="1"/>
        <v>M1-G-5a-I-2</v>
      </c>
      <c r="AB483" s="15"/>
      <c r="AC483" s="15"/>
      <c r="AD483" s="16" t="s">
        <v>44</v>
      </c>
      <c r="AE483" s="16"/>
    </row>
    <row r="484" ht="75.0" customHeight="1">
      <c r="A484" s="6" t="s">
        <v>2290</v>
      </c>
      <c r="B484" s="6" t="s">
        <v>2291</v>
      </c>
      <c r="C484" s="43" t="s">
        <v>32</v>
      </c>
      <c r="D484" s="16" t="s">
        <v>33</v>
      </c>
      <c r="E484" s="6"/>
      <c r="F484" s="17" t="s">
        <v>2301</v>
      </c>
      <c r="G484" s="9"/>
      <c r="H484" s="9"/>
      <c r="I484" s="6" t="s">
        <v>214</v>
      </c>
      <c r="J484" s="16" t="s">
        <v>2293</v>
      </c>
      <c r="K484" s="9"/>
      <c r="L484" s="17" t="s">
        <v>2302</v>
      </c>
      <c r="M484" s="15" t="s">
        <v>39</v>
      </c>
      <c r="N484" s="10" t="s">
        <v>2295</v>
      </c>
      <c r="O484" s="10" t="s">
        <v>2296</v>
      </c>
      <c r="P484" s="22"/>
      <c r="Q484" s="15"/>
      <c r="R484" s="22"/>
      <c r="S484" s="22"/>
      <c r="T484" s="22"/>
      <c r="U484" s="22"/>
      <c r="V484" s="22"/>
      <c r="W484" s="22"/>
      <c r="X484" s="15"/>
      <c r="Y484" s="6" t="s">
        <v>2179</v>
      </c>
      <c r="Z484" s="10" t="s">
        <v>2303</v>
      </c>
      <c r="AA484" s="12" t="str">
        <f t="shared" si="1"/>
        <v>M1-G-5a-I-3</v>
      </c>
      <c r="AB484" s="15"/>
      <c r="AC484" s="15"/>
      <c r="AD484" s="16" t="s">
        <v>44</v>
      </c>
      <c r="AE484" s="16"/>
    </row>
    <row r="485" ht="75.0" customHeight="1">
      <c r="A485" s="6" t="s">
        <v>2290</v>
      </c>
      <c r="B485" s="6" t="s">
        <v>2291</v>
      </c>
      <c r="C485" s="44" t="s">
        <v>49</v>
      </c>
      <c r="D485" s="8" t="s">
        <v>33</v>
      </c>
      <c r="E485" s="6"/>
      <c r="F485" s="17" t="s">
        <v>2304</v>
      </c>
      <c r="G485" s="17" t="s">
        <v>2305</v>
      </c>
      <c r="H485" s="9"/>
      <c r="I485" s="6" t="s">
        <v>214</v>
      </c>
      <c r="J485" s="6" t="s">
        <v>110</v>
      </c>
      <c r="K485" s="9"/>
      <c r="L485" s="17" t="s">
        <v>2306</v>
      </c>
      <c r="M485" s="15" t="s">
        <v>39</v>
      </c>
      <c r="N485" s="10" t="s">
        <v>2307</v>
      </c>
      <c r="O485" s="10" t="s">
        <v>2296</v>
      </c>
      <c r="P485" s="22"/>
      <c r="Q485" s="15"/>
      <c r="R485" s="22"/>
      <c r="S485" s="22"/>
      <c r="T485" s="22"/>
      <c r="U485" s="22"/>
      <c r="V485" s="22"/>
      <c r="W485" s="22"/>
      <c r="X485" s="15"/>
      <c r="Y485" s="6" t="s">
        <v>2179</v>
      </c>
      <c r="Z485" s="10" t="s">
        <v>2308</v>
      </c>
      <c r="AA485" s="12" t="str">
        <f t="shared" si="1"/>
        <v>M1-G-5a-E-1</v>
      </c>
      <c r="AB485" s="15"/>
      <c r="AC485" s="15"/>
      <c r="AD485" s="16" t="s">
        <v>44</v>
      </c>
      <c r="AE485" s="16"/>
    </row>
    <row r="486" ht="75.0" customHeight="1">
      <c r="A486" s="6" t="s">
        <v>2290</v>
      </c>
      <c r="B486" s="6" t="s">
        <v>2291</v>
      </c>
      <c r="C486" s="44" t="s">
        <v>49</v>
      </c>
      <c r="D486" s="16" t="s">
        <v>33</v>
      </c>
      <c r="E486" s="6"/>
      <c r="F486" s="17" t="s">
        <v>2304</v>
      </c>
      <c r="G486" s="17" t="s">
        <v>2309</v>
      </c>
      <c r="H486" s="9"/>
      <c r="I486" s="6" t="s">
        <v>214</v>
      </c>
      <c r="J486" s="6" t="s">
        <v>110</v>
      </c>
      <c r="K486" s="9"/>
      <c r="L486" s="17" t="s">
        <v>2310</v>
      </c>
      <c r="M486" s="15" t="s">
        <v>39</v>
      </c>
      <c r="N486" s="10" t="s">
        <v>2307</v>
      </c>
      <c r="O486" s="10" t="s">
        <v>2296</v>
      </c>
      <c r="P486" s="22"/>
      <c r="Q486" s="15"/>
      <c r="R486" s="22"/>
      <c r="S486" s="22"/>
      <c r="T486" s="22"/>
      <c r="U486" s="22"/>
      <c r="V486" s="22"/>
      <c r="W486" s="22"/>
      <c r="X486" s="15"/>
      <c r="Y486" s="6" t="s">
        <v>2179</v>
      </c>
      <c r="Z486" s="10" t="s">
        <v>2311</v>
      </c>
      <c r="AA486" s="12" t="str">
        <f t="shared" si="1"/>
        <v>M1-G-5a-E-2</v>
      </c>
      <c r="AB486" s="15"/>
      <c r="AC486" s="15"/>
      <c r="AD486" s="16" t="s">
        <v>44</v>
      </c>
      <c r="AE486" s="16"/>
    </row>
    <row r="487" ht="75.0" customHeight="1">
      <c r="A487" s="6" t="s">
        <v>2290</v>
      </c>
      <c r="B487" s="6" t="s">
        <v>2291</v>
      </c>
      <c r="C487" s="44" t="s">
        <v>49</v>
      </c>
      <c r="D487" s="16" t="s">
        <v>33</v>
      </c>
      <c r="E487" s="6"/>
      <c r="F487" s="17" t="s">
        <v>2304</v>
      </c>
      <c r="G487" s="17" t="s">
        <v>2312</v>
      </c>
      <c r="H487" s="9"/>
      <c r="I487" s="6" t="s">
        <v>214</v>
      </c>
      <c r="J487" s="6" t="s">
        <v>110</v>
      </c>
      <c r="K487" s="9"/>
      <c r="L487" s="17" t="s">
        <v>2313</v>
      </c>
      <c r="M487" s="15" t="s">
        <v>39</v>
      </c>
      <c r="N487" s="10" t="s">
        <v>2307</v>
      </c>
      <c r="O487" s="10" t="s">
        <v>2296</v>
      </c>
      <c r="P487" s="22"/>
      <c r="Q487" s="15"/>
      <c r="R487" s="22"/>
      <c r="S487" s="22"/>
      <c r="T487" s="22"/>
      <c r="U487" s="22"/>
      <c r="V487" s="22"/>
      <c r="W487" s="22"/>
      <c r="X487" s="15"/>
      <c r="Y487" s="6" t="s">
        <v>2179</v>
      </c>
      <c r="Z487" s="10" t="s">
        <v>2314</v>
      </c>
      <c r="AA487" s="12" t="str">
        <f t="shared" si="1"/>
        <v>M1-G-5a-E-3</v>
      </c>
      <c r="AB487" s="15"/>
      <c r="AC487" s="15"/>
      <c r="AD487" s="16" t="s">
        <v>44</v>
      </c>
      <c r="AE487" s="16"/>
    </row>
    <row r="488" ht="75.0" customHeight="1">
      <c r="A488" s="6" t="s">
        <v>2315</v>
      </c>
      <c r="B488" s="6" t="s">
        <v>2316</v>
      </c>
      <c r="C488" s="43" t="s">
        <v>32</v>
      </c>
      <c r="D488" s="8" t="s">
        <v>33</v>
      </c>
      <c r="E488" s="6"/>
      <c r="F488" s="9" t="s">
        <v>2317</v>
      </c>
      <c r="G488" s="9"/>
      <c r="H488" s="9"/>
      <c r="I488" s="6" t="s">
        <v>214</v>
      </c>
      <c r="J488" s="6" t="s">
        <v>47</v>
      </c>
      <c r="K488" s="9" t="s">
        <v>86</v>
      </c>
      <c r="L488" s="9" t="s">
        <v>86</v>
      </c>
      <c r="M488" s="15" t="s">
        <v>39</v>
      </c>
      <c r="N488" s="10" t="s">
        <v>2318</v>
      </c>
      <c r="O488" s="10" t="s">
        <v>2318</v>
      </c>
      <c r="P488" s="22"/>
      <c r="Q488" s="15"/>
      <c r="R488" s="22"/>
      <c r="S488" s="22"/>
      <c r="T488" s="22"/>
      <c r="U488" s="22"/>
      <c r="V488" s="22"/>
      <c r="W488" s="22"/>
      <c r="X488" s="15"/>
      <c r="Y488" s="6" t="s">
        <v>2179</v>
      </c>
      <c r="Z488" s="10" t="s">
        <v>2319</v>
      </c>
      <c r="AA488" s="12" t="str">
        <f t="shared" si="1"/>
        <v>M1-G-6a-I-1</v>
      </c>
      <c r="AB488" s="15" t="s">
        <v>43</v>
      </c>
      <c r="AC488" s="15"/>
      <c r="AD488" s="16" t="s">
        <v>44</v>
      </c>
      <c r="AE488" s="16" t="s">
        <v>45</v>
      </c>
    </row>
    <row r="489" ht="75.0" customHeight="1">
      <c r="A489" s="6" t="s">
        <v>2315</v>
      </c>
      <c r="B489" s="6" t="s">
        <v>2316</v>
      </c>
      <c r="C489" s="43" t="s">
        <v>32</v>
      </c>
      <c r="D489" s="16" t="s">
        <v>33</v>
      </c>
      <c r="E489" s="6"/>
      <c r="F489" s="9" t="s">
        <v>2320</v>
      </c>
      <c r="G489" s="9"/>
      <c r="H489" s="9"/>
      <c r="I489" s="6" t="s">
        <v>214</v>
      </c>
      <c r="J489" s="6" t="s">
        <v>47</v>
      </c>
      <c r="K489" s="9" t="s">
        <v>86</v>
      </c>
      <c r="L489" s="9" t="s">
        <v>86</v>
      </c>
      <c r="M489" s="15" t="s">
        <v>39</v>
      </c>
      <c r="N489" s="10" t="s">
        <v>2318</v>
      </c>
      <c r="O489" s="10" t="s">
        <v>2318</v>
      </c>
      <c r="P489" s="22"/>
      <c r="Q489" s="15"/>
      <c r="R489" s="22"/>
      <c r="S489" s="22"/>
      <c r="T489" s="22"/>
      <c r="U489" s="22"/>
      <c r="V489" s="22"/>
      <c r="W489" s="22"/>
      <c r="X489" s="15"/>
      <c r="Y489" s="6" t="s">
        <v>2179</v>
      </c>
      <c r="Z489" s="10" t="s">
        <v>2321</v>
      </c>
      <c r="AA489" s="12" t="str">
        <f t="shared" si="1"/>
        <v>M1-G-6a-I-2</v>
      </c>
      <c r="AB489" s="15" t="s">
        <v>43</v>
      </c>
      <c r="AC489" s="15"/>
      <c r="AD489" s="16" t="s">
        <v>44</v>
      </c>
      <c r="AE489" s="16" t="s">
        <v>45</v>
      </c>
    </row>
    <row r="490" ht="75.0" customHeight="1">
      <c r="A490" s="6" t="s">
        <v>2315</v>
      </c>
      <c r="B490" s="6" t="s">
        <v>2316</v>
      </c>
      <c r="C490" s="44" t="s">
        <v>49</v>
      </c>
      <c r="D490" s="16" t="s">
        <v>33</v>
      </c>
      <c r="E490" s="6"/>
      <c r="F490" s="9" t="s">
        <v>2322</v>
      </c>
      <c r="G490" s="9" t="s">
        <v>2323</v>
      </c>
      <c r="H490" s="9"/>
      <c r="I490" s="6" t="s">
        <v>214</v>
      </c>
      <c r="J490" s="6" t="s">
        <v>36</v>
      </c>
      <c r="K490" s="9" t="s">
        <v>2324</v>
      </c>
      <c r="L490" s="9" t="s">
        <v>2325</v>
      </c>
      <c r="M490" s="15" t="s">
        <v>39</v>
      </c>
      <c r="N490" s="10" t="s">
        <v>2318</v>
      </c>
      <c r="O490" s="10" t="s">
        <v>2318</v>
      </c>
      <c r="P490" s="22"/>
      <c r="Q490" s="15"/>
      <c r="R490" s="22"/>
      <c r="S490" s="22"/>
      <c r="T490" s="22"/>
      <c r="U490" s="22"/>
      <c r="V490" s="22"/>
      <c r="W490" s="22"/>
      <c r="X490" s="15"/>
      <c r="Y490" s="6" t="s">
        <v>2179</v>
      </c>
      <c r="Z490" s="10" t="s">
        <v>2326</v>
      </c>
      <c r="AA490" s="12" t="str">
        <f t="shared" si="1"/>
        <v>M1-G-6a-E-1</v>
      </c>
      <c r="AB490" s="15" t="s">
        <v>43</v>
      </c>
      <c r="AC490" s="15"/>
      <c r="AD490" s="16" t="s">
        <v>44</v>
      </c>
      <c r="AE490" s="16" t="s">
        <v>45</v>
      </c>
    </row>
    <row r="491" ht="75.0" customHeight="1">
      <c r="A491" s="6" t="s">
        <v>2315</v>
      </c>
      <c r="B491" s="6" t="s">
        <v>2316</v>
      </c>
      <c r="C491" s="44" t="s">
        <v>49</v>
      </c>
      <c r="D491" s="16" t="s">
        <v>33</v>
      </c>
      <c r="E491" s="6"/>
      <c r="F491" s="9" t="s">
        <v>2322</v>
      </c>
      <c r="G491" s="9" t="s">
        <v>2323</v>
      </c>
      <c r="H491" s="9"/>
      <c r="I491" s="6" t="s">
        <v>214</v>
      </c>
      <c r="J491" s="6" t="s">
        <v>36</v>
      </c>
      <c r="K491" s="9" t="s">
        <v>2327</v>
      </c>
      <c r="L491" s="9" t="s">
        <v>2328</v>
      </c>
      <c r="M491" s="15" t="s">
        <v>39</v>
      </c>
      <c r="N491" s="10" t="s">
        <v>2318</v>
      </c>
      <c r="O491" s="10" t="s">
        <v>2318</v>
      </c>
      <c r="P491" s="22"/>
      <c r="Q491" s="15"/>
      <c r="R491" s="22"/>
      <c r="S491" s="22"/>
      <c r="T491" s="22"/>
      <c r="U491" s="22"/>
      <c r="V491" s="22"/>
      <c r="W491" s="22"/>
      <c r="X491" s="15"/>
      <c r="Y491" s="6" t="s">
        <v>2179</v>
      </c>
      <c r="Z491" s="10" t="s">
        <v>2329</v>
      </c>
      <c r="AA491" s="12" t="str">
        <f t="shared" si="1"/>
        <v>M1-G-6a-E-2</v>
      </c>
      <c r="AB491" s="15" t="s">
        <v>43</v>
      </c>
      <c r="AC491" s="15"/>
      <c r="AD491" s="16" t="s">
        <v>44</v>
      </c>
      <c r="AE491" s="16" t="s">
        <v>45</v>
      </c>
    </row>
    <row r="492" ht="75.0" customHeight="1">
      <c r="A492" s="6" t="s">
        <v>2315</v>
      </c>
      <c r="B492" s="6" t="s">
        <v>2316</v>
      </c>
      <c r="C492" s="44" t="s">
        <v>49</v>
      </c>
      <c r="D492" s="16" t="s">
        <v>33</v>
      </c>
      <c r="E492" s="6"/>
      <c r="F492" s="9" t="s">
        <v>2330</v>
      </c>
      <c r="G492" s="9" t="s">
        <v>2331</v>
      </c>
      <c r="H492" s="9"/>
      <c r="I492" s="6" t="s">
        <v>214</v>
      </c>
      <c r="J492" s="6" t="s">
        <v>36</v>
      </c>
      <c r="K492" s="9" t="s">
        <v>2332</v>
      </c>
      <c r="L492" s="9" t="s">
        <v>2325</v>
      </c>
      <c r="M492" s="15" t="s">
        <v>39</v>
      </c>
      <c r="N492" s="10" t="s">
        <v>2318</v>
      </c>
      <c r="O492" s="10" t="s">
        <v>2318</v>
      </c>
      <c r="P492" s="22"/>
      <c r="Q492" s="15"/>
      <c r="R492" s="22"/>
      <c r="S492" s="22"/>
      <c r="T492" s="22"/>
      <c r="U492" s="22"/>
      <c r="V492" s="22"/>
      <c r="W492" s="22"/>
      <c r="X492" s="15"/>
      <c r="Y492" s="6" t="s">
        <v>2179</v>
      </c>
      <c r="Z492" s="10" t="s">
        <v>2333</v>
      </c>
      <c r="AA492" s="12" t="str">
        <f t="shared" si="1"/>
        <v>M1-G-6a-E-3</v>
      </c>
      <c r="AB492" s="15" t="s">
        <v>43</v>
      </c>
      <c r="AC492" s="15"/>
      <c r="AD492" s="16" t="s">
        <v>44</v>
      </c>
      <c r="AE492" s="16" t="s">
        <v>45</v>
      </c>
    </row>
    <row r="493" ht="75.0" customHeight="1">
      <c r="A493" s="6" t="s">
        <v>2315</v>
      </c>
      <c r="B493" s="6" t="s">
        <v>2316</v>
      </c>
      <c r="C493" s="44" t="s">
        <v>49</v>
      </c>
      <c r="D493" s="16" t="s">
        <v>33</v>
      </c>
      <c r="E493" s="6"/>
      <c r="F493" s="9" t="s">
        <v>2330</v>
      </c>
      <c r="G493" s="9" t="s">
        <v>2331</v>
      </c>
      <c r="H493" s="9"/>
      <c r="I493" s="6" t="s">
        <v>214</v>
      </c>
      <c r="J493" s="6" t="s">
        <v>36</v>
      </c>
      <c r="K493" s="9" t="s">
        <v>2334</v>
      </c>
      <c r="L493" s="9" t="s">
        <v>2328</v>
      </c>
      <c r="M493" s="15" t="s">
        <v>39</v>
      </c>
      <c r="N493" s="10" t="s">
        <v>2318</v>
      </c>
      <c r="O493" s="10" t="s">
        <v>2318</v>
      </c>
      <c r="P493" s="22"/>
      <c r="Q493" s="15"/>
      <c r="R493" s="22"/>
      <c r="S493" s="22"/>
      <c r="T493" s="22"/>
      <c r="U493" s="22"/>
      <c r="V493" s="22"/>
      <c r="W493" s="22"/>
      <c r="X493" s="15"/>
      <c r="Y493" s="6" t="s">
        <v>2179</v>
      </c>
      <c r="Z493" s="10" t="s">
        <v>2335</v>
      </c>
      <c r="AA493" s="12" t="str">
        <f t="shared" si="1"/>
        <v>M1-G-6a-E-4</v>
      </c>
      <c r="AB493" s="15" t="s">
        <v>43</v>
      </c>
      <c r="AC493" s="15"/>
      <c r="AD493" s="16" t="s">
        <v>44</v>
      </c>
      <c r="AE493" s="16" t="s">
        <v>45</v>
      </c>
    </row>
    <row r="494" ht="75.0" customHeight="1">
      <c r="A494" s="6" t="s">
        <v>2336</v>
      </c>
      <c r="B494" s="6" t="s">
        <v>2337</v>
      </c>
      <c r="C494" s="43" t="s">
        <v>32</v>
      </c>
      <c r="D494" s="8" t="s">
        <v>33</v>
      </c>
      <c r="E494" s="6"/>
      <c r="F494" s="17" t="s">
        <v>2338</v>
      </c>
      <c r="G494" s="9"/>
      <c r="H494" s="9"/>
      <c r="I494" s="6" t="s">
        <v>214</v>
      </c>
      <c r="J494" s="6" t="s">
        <v>2339</v>
      </c>
      <c r="K494" s="9" t="s">
        <v>86</v>
      </c>
      <c r="L494" s="9" t="s">
        <v>86</v>
      </c>
      <c r="M494" s="15" t="s">
        <v>39</v>
      </c>
      <c r="N494" s="14" t="s">
        <v>2340</v>
      </c>
      <c r="O494" s="14" t="s">
        <v>2340</v>
      </c>
      <c r="P494" s="22"/>
      <c r="Q494" s="15"/>
      <c r="R494" s="22"/>
      <c r="S494" s="22"/>
      <c r="T494" s="22"/>
      <c r="U494" s="22"/>
      <c r="V494" s="22"/>
      <c r="W494" s="22"/>
      <c r="X494" s="15"/>
      <c r="Y494" s="6" t="s">
        <v>2179</v>
      </c>
      <c r="Z494" s="14" t="s">
        <v>2341</v>
      </c>
      <c r="AA494" s="12" t="str">
        <f t="shared" si="1"/>
        <v>M1-G-7a-I-1</v>
      </c>
      <c r="AB494" s="15"/>
      <c r="AC494" s="15"/>
      <c r="AD494" s="16" t="s">
        <v>44</v>
      </c>
      <c r="AE494" s="16"/>
    </row>
    <row r="495" ht="75.0" customHeight="1">
      <c r="A495" s="6" t="s">
        <v>2336</v>
      </c>
      <c r="B495" s="6" t="s">
        <v>2337</v>
      </c>
      <c r="C495" s="43" t="s">
        <v>32</v>
      </c>
      <c r="D495" s="8" t="s">
        <v>33</v>
      </c>
      <c r="E495" s="6"/>
      <c r="F495" s="9" t="s">
        <v>2342</v>
      </c>
      <c r="G495" s="9"/>
      <c r="H495" s="9"/>
      <c r="I495" s="6" t="s">
        <v>214</v>
      </c>
      <c r="J495" s="6" t="s">
        <v>2339</v>
      </c>
      <c r="K495" s="9" t="s">
        <v>86</v>
      </c>
      <c r="L495" s="9" t="s">
        <v>86</v>
      </c>
      <c r="M495" s="15" t="s">
        <v>39</v>
      </c>
      <c r="N495" s="14" t="s">
        <v>2340</v>
      </c>
      <c r="O495" s="14" t="s">
        <v>2340</v>
      </c>
      <c r="P495" s="22"/>
      <c r="Q495" s="15"/>
      <c r="R495" s="22"/>
      <c r="S495" s="22"/>
      <c r="T495" s="22"/>
      <c r="U495" s="22"/>
      <c r="V495" s="22"/>
      <c r="W495" s="22"/>
      <c r="X495" s="15"/>
      <c r="Y495" s="6" t="s">
        <v>2179</v>
      </c>
      <c r="Z495" s="14" t="s">
        <v>2343</v>
      </c>
      <c r="AA495" s="12" t="str">
        <f t="shared" si="1"/>
        <v>M1-G-7a-I-2</v>
      </c>
      <c r="AB495" s="15"/>
      <c r="AC495" s="15"/>
      <c r="AD495" s="16" t="s">
        <v>44</v>
      </c>
      <c r="AE495" s="16"/>
    </row>
    <row r="496" ht="75.0" customHeight="1">
      <c r="A496" s="6" t="s">
        <v>2336</v>
      </c>
      <c r="B496" s="6" t="s">
        <v>2337</v>
      </c>
      <c r="C496" s="43" t="s">
        <v>32</v>
      </c>
      <c r="D496" s="8" t="s">
        <v>33</v>
      </c>
      <c r="E496" s="6"/>
      <c r="F496" s="17" t="s">
        <v>2344</v>
      </c>
      <c r="G496" s="9"/>
      <c r="H496" s="9"/>
      <c r="I496" s="6" t="s">
        <v>214</v>
      </c>
      <c r="J496" s="6" t="s">
        <v>2339</v>
      </c>
      <c r="K496" s="9" t="s">
        <v>86</v>
      </c>
      <c r="L496" s="9" t="s">
        <v>86</v>
      </c>
      <c r="M496" s="15" t="s">
        <v>39</v>
      </c>
      <c r="N496" s="14" t="s">
        <v>2340</v>
      </c>
      <c r="O496" s="14" t="s">
        <v>2340</v>
      </c>
      <c r="P496" s="22"/>
      <c r="Q496" s="15"/>
      <c r="R496" s="22"/>
      <c r="S496" s="22"/>
      <c r="T496" s="22"/>
      <c r="U496" s="22"/>
      <c r="V496" s="22"/>
      <c r="W496" s="22"/>
      <c r="X496" s="15"/>
      <c r="Y496" s="6" t="s">
        <v>2179</v>
      </c>
      <c r="Z496" s="14" t="s">
        <v>2345</v>
      </c>
      <c r="AA496" s="12" t="str">
        <f t="shared" si="1"/>
        <v>M1-G-7a-I-3</v>
      </c>
      <c r="AB496" s="15"/>
      <c r="AC496" s="15"/>
      <c r="AD496" s="16" t="s">
        <v>44</v>
      </c>
      <c r="AE496" s="16"/>
    </row>
    <row r="497" ht="75.0" customHeight="1">
      <c r="A497" s="6" t="s">
        <v>2346</v>
      </c>
      <c r="B497" s="6" t="s">
        <v>2347</v>
      </c>
      <c r="C497" s="43" t="s">
        <v>32</v>
      </c>
      <c r="D497" s="8" t="s">
        <v>33</v>
      </c>
      <c r="E497" s="6"/>
      <c r="F497" s="17" t="s">
        <v>2348</v>
      </c>
      <c r="G497" s="17" t="s">
        <v>2349</v>
      </c>
      <c r="H497" s="9"/>
      <c r="I497" s="6" t="s">
        <v>214</v>
      </c>
      <c r="J497" s="6" t="s">
        <v>36</v>
      </c>
      <c r="K497" s="9"/>
      <c r="L497" s="17" t="s">
        <v>2350</v>
      </c>
      <c r="M497" s="15" t="s">
        <v>39</v>
      </c>
      <c r="N497" s="10" t="s">
        <v>2351</v>
      </c>
      <c r="O497" s="10" t="s">
        <v>2351</v>
      </c>
      <c r="P497" s="22"/>
      <c r="Q497" s="15"/>
      <c r="R497" s="22"/>
      <c r="S497" s="22"/>
      <c r="T497" s="22"/>
      <c r="U497" s="22"/>
      <c r="V497" s="22"/>
      <c r="W497" s="22"/>
      <c r="X497" s="15"/>
      <c r="Y497" s="6" t="s">
        <v>2179</v>
      </c>
      <c r="Z497" s="14" t="s">
        <v>2352</v>
      </c>
      <c r="AA497" s="12" t="str">
        <f t="shared" si="1"/>
        <v>M1-G-8a-I-1</v>
      </c>
      <c r="AB497" s="15"/>
      <c r="AC497" s="16" t="s">
        <v>219</v>
      </c>
      <c r="AD497" s="16" t="s">
        <v>44</v>
      </c>
      <c r="AE497" s="16" t="s">
        <v>45</v>
      </c>
    </row>
    <row r="498" ht="75.0" customHeight="1">
      <c r="A498" s="6" t="s">
        <v>2346</v>
      </c>
      <c r="B498" s="6" t="s">
        <v>2347</v>
      </c>
      <c r="C498" s="43" t="s">
        <v>32</v>
      </c>
      <c r="D498" s="8" t="s">
        <v>33</v>
      </c>
      <c r="E498" s="6"/>
      <c r="F498" s="17" t="s">
        <v>2353</v>
      </c>
      <c r="G498" s="17" t="s">
        <v>2354</v>
      </c>
      <c r="H498" s="9"/>
      <c r="I498" s="6" t="s">
        <v>214</v>
      </c>
      <c r="J498" s="6" t="s">
        <v>36</v>
      </c>
      <c r="K498" s="9"/>
      <c r="L498" s="17" t="s">
        <v>2355</v>
      </c>
      <c r="M498" s="15" t="s">
        <v>39</v>
      </c>
      <c r="N498" s="10" t="s">
        <v>2351</v>
      </c>
      <c r="O498" s="10" t="s">
        <v>2351</v>
      </c>
      <c r="P498" s="22"/>
      <c r="Q498" s="15"/>
      <c r="R498" s="22"/>
      <c r="S498" s="22"/>
      <c r="T498" s="22"/>
      <c r="U498" s="22"/>
      <c r="V498" s="22"/>
      <c r="W498" s="22"/>
      <c r="X498" s="15"/>
      <c r="Y498" s="6" t="s">
        <v>2179</v>
      </c>
      <c r="Z498" s="14" t="s">
        <v>2356</v>
      </c>
      <c r="AA498" s="12" t="str">
        <f t="shared" si="1"/>
        <v>M1-G-8a-I-2</v>
      </c>
      <c r="AB498" s="58"/>
      <c r="AC498" s="17" t="s">
        <v>219</v>
      </c>
      <c r="AD498" s="16" t="s">
        <v>44</v>
      </c>
      <c r="AE498" s="16" t="s">
        <v>45</v>
      </c>
    </row>
    <row r="499" ht="75.0" customHeight="1">
      <c r="A499" s="6" t="s">
        <v>2346</v>
      </c>
      <c r="B499" s="6" t="s">
        <v>2347</v>
      </c>
      <c r="C499" s="44" t="s">
        <v>49</v>
      </c>
      <c r="D499" s="8" t="s">
        <v>33</v>
      </c>
      <c r="E499" s="6"/>
      <c r="F499" s="17" t="s">
        <v>2357</v>
      </c>
      <c r="G499" s="17" t="s">
        <v>2358</v>
      </c>
      <c r="H499" s="9"/>
      <c r="I499" s="6" t="s">
        <v>214</v>
      </c>
      <c r="J499" s="6" t="s">
        <v>110</v>
      </c>
      <c r="K499" s="17" t="s">
        <v>2359</v>
      </c>
      <c r="L499" s="17" t="s">
        <v>2360</v>
      </c>
      <c r="M499" s="15" t="s">
        <v>39</v>
      </c>
      <c r="N499" s="10" t="s">
        <v>2351</v>
      </c>
      <c r="O499" s="10" t="s">
        <v>2351</v>
      </c>
      <c r="P499" s="22"/>
      <c r="Q499" s="15"/>
      <c r="R499" s="22"/>
      <c r="S499" s="22"/>
      <c r="T499" s="22"/>
      <c r="U499" s="22"/>
      <c r="V499" s="22"/>
      <c r="W499" s="22"/>
      <c r="X499" s="15"/>
      <c r="Y499" s="6" t="s">
        <v>2179</v>
      </c>
      <c r="Z499" s="14" t="s">
        <v>2361</v>
      </c>
      <c r="AA499" s="12" t="str">
        <f t="shared" si="1"/>
        <v>M1-G-8a-E-1</v>
      </c>
      <c r="AB499" s="58"/>
      <c r="AC499" s="17" t="s">
        <v>219</v>
      </c>
      <c r="AD499" s="16" t="s">
        <v>44</v>
      </c>
      <c r="AE499" s="16" t="s">
        <v>45</v>
      </c>
    </row>
    <row r="500" ht="75.0" customHeight="1">
      <c r="A500" s="6" t="s">
        <v>2346</v>
      </c>
      <c r="B500" s="6" t="s">
        <v>2347</v>
      </c>
      <c r="C500" s="44" t="s">
        <v>49</v>
      </c>
      <c r="D500" s="8" t="s">
        <v>33</v>
      </c>
      <c r="E500" s="6"/>
      <c r="F500" s="17" t="s">
        <v>2357</v>
      </c>
      <c r="G500" s="17" t="s">
        <v>2358</v>
      </c>
      <c r="H500" s="9"/>
      <c r="I500" s="6" t="s">
        <v>214</v>
      </c>
      <c r="J500" s="6" t="s">
        <v>110</v>
      </c>
      <c r="K500" s="17" t="s">
        <v>2362</v>
      </c>
      <c r="L500" s="17" t="s">
        <v>2363</v>
      </c>
      <c r="M500" s="15" t="s">
        <v>39</v>
      </c>
      <c r="N500" s="10" t="s">
        <v>2351</v>
      </c>
      <c r="O500" s="10" t="s">
        <v>2351</v>
      </c>
      <c r="P500" s="22"/>
      <c r="Q500" s="15"/>
      <c r="R500" s="22"/>
      <c r="S500" s="22"/>
      <c r="T500" s="22"/>
      <c r="U500" s="22"/>
      <c r="V500" s="22"/>
      <c r="W500" s="22"/>
      <c r="X500" s="15"/>
      <c r="Y500" s="6" t="s">
        <v>2179</v>
      </c>
      <c r="Z500" s="14" t="s">
        <v>2364</v>
      </c>
      <c r="AA500" s="12" t="str">
        <f t="shared" si="1"/>
        <v>M1-G-8a-E-2</v>
      </c>
      <c r="AB500" s="58"/>
      <c r="AC500" s="17" t="s">
        <v>219</v>
      </c>
      <c r="AD500" s="16" t="s">
        <v>44</v>
      </c>
      <c r="AE500" s="16" t="s">
        <v>45</v>
      </c>
    </row>
    <row r="501" ht="75.0" customHeight="1">
      <c r="A501" s="6" t="s">
        <v>2365</v>
      </c>
      <c r="B501" s="6" t="s">
        <v>2366</v>
      </c>
      <c r="C501" s="43" t="s">
        <v>32</v>
      </c>
      <c r="D501" s="8" t="s">
        <v>33</v>
      </c>
      <c r="E501" s="6"/>
      <c r="F501" s="30" t="s">
        <v>2367</v>
      </c>
      <c r="G501" s="9"/>
      <c r="H501" s="9"/>
      <c r="I501" s="6" t="s">
        <v>214</v>
      </c>
      <c r="J501" s="6" t="s">
        <v>47</v>
      </c>
      <c r="K501" s="9" t="s">
        <v>86</v>
      </c>
      <c r="L501" s="9" t="s">
        <v>86</v>
      </c>
      <c r="M501" s="15" t="s">
        <v>39</v>
      </c>
      <c r="N501" s="10" t="s">
        <v>2368</v>
      </c>
      <c r="O501" s="10" t="s">
        <v>2368</v>
      </c>
      <c r="P501" s="22"/>
      <c r="Q501" s="15"/>
      <c r="R501" s="22"/>
      <c r="S501" s="22"/>
      <c r="T501" s="22"/>
      <c r="U501" s="22"/>
      <c r="V501" s="22"/>
      <c r="W501" s="22"/>
      <c r="X501" s="15"/>
      <c r="Y501" s="6" t="s">
        <v>2179</v>
      </c>
      <c r="Z501" s="14" t="s">
        <v>2369</v>
      </c>
      <c r="AA501" s="12" t="str">
        <f t="shared" si="1"/>
        <v>M1-G-9a-I-1</v>
      </c>
      <c r="AB501" s="58"/>
      <c r="AC501" s="58"/>
      <c r="AD501" s="16" t="s">
        <v>44</v>
      </c>
      <c r="AE501" s="16"/>
    </row>
    <row r="502" ht="75.0" customHeight="1">
      <c r="A502" s="6" t="s">
        <v>2365</v>
      </c>
      <c r="B502" s="6" t="s">
        <v>2366</v>
      </c>
      <c r="C502" s="43" t="s">
        <v>32</v>
      </c>
      <c r="D502" s="8" t="s">
        <v>33</v>
      </c>
      <c r="E502" s="6"/>
      <c r="F502" s="30" t="s">
        <v>2370</v>
      </c>
      <c r="G502" s="9"/>
      <c r="H502" s="9"/>
      <c r="I502" s="6" t="s">
        <v>214</v>
      </c>
      <c r="J502" s="6" t="s">
        <v>47</v>
      </c>
      <c r="K502" s="9" t="s">
        <v>86</v>
      </c>
      <c r="L502" s="9" t="s">
        <v>86</v>
      </c>
      <c r="M502" s="15" t="s">
        <v>39</v>
      </c>
      <c r="N502" s="10" t="s">
        <v>2368</v>
      </c>
      <c r="O502" s="10" t="s">
        <v>2368</v>
      </c>
      <c r="P502" s="22"/>
      <c r="Q502" s="15"/>
      <c r="R502" s="22"/>
      <c r="S502" s="22"/>
      <c r="T502" s="22"/>
      <c r="U502" s="22"/>
      <c r="V502" s="22"/>
      <c r="W502" s="22"/>
      <c r="X502" s="15"/>
      <c r="Y502" s="6" t="s">
        <v>2179</v>
      </c>
      <c r="Z502" s="14" t="s">
        <v>2371</v>
      </c>
      <c r="AA502" s="12" t="str">
        <f t="shared" si="1"/>
        <v>M1-G-9a-I-2</v>
      </c>
      <c r="AB502" s="58"/>
      <c r="AC502" s="58"/>
      <c r="AD502" s="16" t="s">
        <v>44</v>
      </c>
      <c r="AE502" s="16"/>
    </row>
    <row r="503" ht="75.0" customHeight="1">
      <c r="A503" s="6" t="s">
        <v>2365</v>
      </c>
      <c r="B503" s="6" t="s">
        <v>2366</v>
      </c>
      <c r="C503" s="44" t="s">
        <v>49</v>
      </c>
      <c r="D503" s="8" t="s">
        <v>33</v>
      </c>
      <c r="E503" s="6"/>
      <c r="F503" s="59" t="s">
        <v>2372</v>
      </c>
      <c r="G503" s="9" t="s">
        <v>2373</v>
      </c>
      <c r="H503" s="9"/>
      <c r="I503" s="6" t="s">
        <v>214</v>
      </c>
      <c r="J503" s="6" t="s">
        <v>110</v>
      </c>
      <c r="K503" s="9" t="s">
        <v>86</v>
      </c>
      <c r="L503" s="9" t="s">
        <v>2374</v>
      </c>
      <c r="M503" s="15" t="s">
        <v>39</v>
      </c>
      <c r="N503" s="10" t="s">
        <v>2368</v>
      </c>
      <c r="O503" s="10" t="s">
        <v>2368</v>
      </c>
      <c r="P503" s="22"/>
      <c r="Q503" s="15"/>
      <c r="R503" s="22"/>
      <c r="S503" s="22"/>
      <c r="T503" s="22"/>
      <c r="U503" s="22"/>
      <c r="V503" s="22"/>
      <c r="W503" s="22"/>
      <c r="X503" s="15"/>
      <c r="Y503" s="6" t="s">
        <v>2179</v>
      </c>
      <c r="Z503" s="10" t="s">
        <v>2375</v>
      </c>
      <c r="AA503" s="12" t="str">
        <f t="shared" si="1"/>
        <v>M1-G-9a-E-1</v>
      </c>
      <c r="AB503" s="58"/>
      <c r="AC503" s="58"/>
      <c r="AD503" s="16" t="s">
        <v>44</v>
      </c>
      <c r="AE503" s="16"/>
    </row>
    <row r="504" ht="75.0" customHeight="1">
      <c r="A504" s="6" t="s">
        <v>2365</v>
      </c>
      <c r="B504" s="6" t="s">
        <v>2366</v>
      </c>
      <c r="C504" s="44" t="s">
        <v>49</v>
      </c>
      <c r="D504" s="8" t="s">
        <v>33</v>
      </c>
      <c r="E504" s="6"/>
      <c r="F504" s="59" t="s">
        <v>2376</v>
      </c>
      <c r="G504" s="9" t="s">
        <v>2377</v>
      </c>
      <c r="H504" s="9"/>
      <c r="I504" s="6" t="s">
        <v>214</v>
      </c>
      <c r="J504" s="6" t="s">
        <v>110</v>
      </c>
      <c r="K504" s="9" t="s">
        <v>86</v>
      </c>
      <c r="L504" s="9" t="s">
        <v>2374</v>
      </c>
      <c r="M504" s="15" t="s">
        <v>39</v>
      </c>
      <c r="N504" s="10" t="s">
        <v>2368</v>
      </c>
      <c r="O504" s="10" t="s">
        <v>2368</v>
      </c>
      <c r="P504" s="22"/>
      <c r="Q504" s="15"/>
      <c r="R504" s="22"/>
      <c r="S504" s="22"/>
      <c r="T504" s="22"/>
      <c r="U504" s="22"/>
      <c r="V504" s="22"/>
      <c r="W504" s="22"/>
      <c r="X504" s="15"/>
      <c r="Y504" s="6" t="s">
        <v>2179</v>
      </c>
      <c r="Z504" s="14" t="s">
        <v>2378</v>
      </c>
      <c r="AA504" s="12" t="str">
        <f t="shared" si="1"/>
        <v>M1-G-9a-E-2</v>
      </c>
      <c r="AB504" s="58"/>
      <c r="AC504" s="58"/>
      <c r="AD504" s="16" t="s">
        <v>44</v>
      </c>
      <c r="AE504" s="16"/>
    </row>
    <row r="505" ht="75.0" customHeight="1">
      <c r="A505" s="6" t="s">
        <v>2379</v>
      </c>
      <c r="B505" s="6" t="s">
        <v>2380</v>
      </c>
      <c r="C505" s="43" t="s">
        <v>32</v>
      </c>
      <c r="D505" s="8" t="s">
        <v>33</v>
      </c>
      <c r="E505" s="6"/>
      <c r="F505" s="17" t="s">
        <v>2381</v>
      </c>
      <c r="G505" s="9"/>
      <c r="H505" s="9"/>
      <c r="I505" s="6" t="s">
        <v>214</v>
      </c>
      <c r="J505" s="16" t="s">
        <v>2382</v>
      </c>
      <c r="K505" s="9"/>
      <c r="L505" s="17" t="s">
        <v>2383</v>
      </c>
      <c r="M505" s="15" t="s">
        <v>39</v>
      </c>
      <c r="N505" s="10" t="s">
        <v>2384</v>
      </c>
      <c r="O505" s="10" t="s">
        <v>2384</v>
      </c>
      <c r="P505" s="22"/>
      <c r="Q505" s="15"/>
      <c r="R505" s="22"/>
      <c r="S505" s="22"/>
      <c r="T505" s="22"/>
      <c r="U505" s="22"/>
      <c r="V505" s="22"/>
      <c r="W505" s="22"/>
      <c r="X505" s="15"/>
      <c r="Y505" s="6" t="s">
        <v>2179</v>
      </c>
      <c r="Z505" s="14" t="s">
        <v>2385</v>
      </c>
      <c r="AA505" s="12" t="str">
        <f t="shared" si="1"/>
        <v>M1-G-10a-I-1</v>
      </c>
      <c r="AB505" s="58"/>
      <c r="AC505" s="17" t="s">
        <v>219</v>
      </c>
      <c r="AD505" s="16" t="s">
        <v>44</v>
      </c>
      <c r="AE505" s="16"/>
    </row>
    <row r="506" ht="75.0" customHeight="1">
      <c r="A506" s="6" t="s">
        <v>2379</v>
      </c>
      <c r="B506" s="6" t="s">
        <v>2380</v>
      </c>
      <c r="C506" s="43" t="s">
        <v>32</v>
      </c>
      <c r="D506" s="8" t="s">
        <v>33</v>
      </c>
      <c r="E506" s="6"/>
      <c r="F506" s="17" t="s">
        <v>2386</v>
      </c>
      <c r="G506" s="9"/>
      <c r="H506" s="9"/>
      <c r="I506" s="6" t="s">
        <v>214</v>
      </c>
      <c r="J506" s="16" t="s">
        <v>2382</v>
      </c>
      <c r="K506" s="9"/>
      <c r="L506" s="17" t="s">
        <v>2387</v>
      </c>
      <c r="M506" s="15" t="s">
        <v>39</v>
      </c>
      <c r="N506" s="10" t="s">
        <v>2384</v>
      </c>
      <c r="O506" s="10" t="s">
        <v>2384</v>
      </c>
      <c r="P506" s="22"/>
      <c r="Q506" s="15"/>
      <c r="R506" s="22"/>
      <c r="S506" s="22"/>
      <c r="T506" s="22"/>
      <c r="U506" s="22"/>
      <c r="V506" s="22"/>
      <c r="W506" s="22"/>
      <c r="X506" s="15"/>
      <c r="Y506" s="6" t="s">
        <v>2179</v>
      </c>
      <c r="Z506" s="14" t="s">
        <v>2388</v>
      </c>
      <c r="AA506" s="12" t="str">
        <f t="shared" si="1"/>
        <v>M1-G-10a-I-2</v>
      </c>
      <c r="AB506" s="58"/>
      <c r="AC506" s="17" t="s">
        <v>219</v>
      </c>
      <c r="AD506" s="16" t="s">
        <v>44</v>
      </c>
      <c r="AE506" s="16"/>
    </row>
    <row r="507" ht="75.0" customHeight="1">
      <c r="A507" s="6" t="s">
        <v>2379</v>
      </c>
      <c r="B507" s="6" t="s">
        <v>2380</v>
      </c>
      <c r="C507" s="44" t="s">
        <v>49</v>
      </c>
      <c r="D507" s="8" t="s">
        <v>33</v>
      </c>
      <c r="E507" s="6"/>
      <c r="F507" s="60" t="s">
        <v>2389</v>
      </c>
      <c r="G507" s="17" t="s">
        <v>2390</v>
      </c>
      <c r="H507" s="9"/>
      <c r="I507" s="6" t="s">
        <v>214</v>
      </c>
      <c r="J507" s="6" t="s">
        <v>110</v>
      </c>
      <c r="K507" s="9"/>
      <c r="L507" s="17" t="s">
        <v>2391</v>
      </c>
      <c r="M507" s="15" t="s">
        <v>39</v>
      </c>
      <c r="N507" s="10" t="s">
        <v>2384</v>
      </c>
      <c r="O507" s="10" t="s">
        <v>2384</v>
      </c>
      <c r="P507" s="22"/>
      <c r="Q507" s="15"/>
      <c r="R507" s="22"/>
      <c r="S507" s="22"/>
      <c r="T507" s="22"/>
      <c r="U507" s="22"/>
      <c r="V507" s="22"/>
      <c r="W507" s="22"/>
      <c r="X507" s="15"/>
      <c r="Y507" s="6" t="s">
        <v>2179</v>
      </c>
      <c r="Z507" s="14" t="s">
        <v>2392</v>
      </c>
      <c r="AA507" s="12" t="str">
        <f t="shared" si="1"/>
        <v>M1-G-10a-E-1</v>
      </c>
      <c r="AB507" s="58"/>
      <c r="AC507" s="17" t="s">
        <v>219</v>
      </c>
      <c r="AD507" s="16" t="s">
        <v>44</v>
      </c>
      <c r="AE507" s="16"/>
    </row>
    <row r="508" ht="75.0" customHeight="1">
      <c r="A508" s="6" t="s">
        <v>2379</v>
      </c>
      <c r="B508" s="6" t="s">
        <v>2380</v>
      </c>
      <c r="C508" s="44" t="s">
        <v>49</v>
      </c>
      <c r="D508" s="8" t="s">
        <v>33</v>
      </c>
      <c r="E508" s="6"/>
      <c r="F508" s="60" t="s">
        <v>2393</v>
      </c>
      <c r="G508" s="17" t="s">
        <v>2394</v>
      </c>
      <c r="H508" s="9"/>
      <c r="I508" s="6" t="s">
        <v>214</v>
      </c>
      <c r="J508" s="6" t="s">
        <v>110</v>
      </c>
      <c r="K508" s="9"/>
      <c r="L508" s="17" t="s">
        <v>2395</v>
      </c>
      <c r="M508" s="15" t="s">
        <v>39</v>
      </c>
      <c r="N508" s="10" t="s">
        <v>2384</v>
      </c>
      <c r="O508" s="10" t="s">
        <v>2384</v>
      </c>
      <c r="P508" s="22"/>
      <c r="Q508" s="15"/>
      <c r="R508" s="22"/>
      <c r="S508" s="22"/>
      <c r="T508" s="22"/>
      <c r="U508" s="22"/>
      <c r="V508" s="22"/>
      <c r="W508" s="22"/>
      <c r="X508" s="15"/>
      <c r="Y508" s="6" t="s">
        <v>2179</v>
      </c>
      <c r="Z508" s="14" t="s">
        <v>2396</v>
      </c>
      <c r="AA508" s="12" t="str">
        <f t="shared" si="1"/>
        <v>M1-G-10a-E-2</v>
      </c>
      <c r="AB508" s="58"/>
      <c r="AC508" s="17" t="s">
        <v>219</v>
      </c>
      <c r="AD508" s="16" t="s">
        <v>44</v>
      </c>
      <c r="AE508" s="16"/>
    </row>
    <row r="509" ht="75.0" customHeight="1">
      <c r="A509" s="6" t="s">
        <v>2397</v>
      </c>
      <c r="B509" s="6" t="s">
        <v>2398</v>
      </c>
      <c r="C509" s="43" t="s">
        <v>32</v>
      </c>
      <c r="D509" s="8" t="s">
        <v>33</v>
      </c>
      <c r="E509" s="6"/>
      <c r="F509" s="17" t="s">
        <v>2399</v>
      </c>
      <c r="G509" s="9"/>
      <c r="H509" s="9"/>
      <c r="I509" s="6" t="s">
        <v>214</v>
      </c>
      <c r="J509" s="16" t="s">
        <v>500</v>
      </c>
      <c r="K509" s="9"/>
      <c r="L509" s="17" t="s">
        <v>2400</v>
      </c>
      <c r="M509" s="15" t="s">
        <v>39</v>
      </c>
      <c r="N509" s="10" t="s">
        <v>2401</v>
      </c>
      <c r="O509" s="10" t="s">
        <v>2401</v>
      </c>
      <c r="P509" s="22"/>
      <c r="Q509" s="15"/>
      <c r="R509" s="22"/>
      <c r="S509" s="22"/>
      <c r="T509" s="22"/>
      <c r="U509" s="22"/>
      <c r="V509" s="22"/>
      <c r="W509" s="22"/>
      <c r="X509" s="15"/>
      <c r="Y509" s="6" t="s">
        <v>2179</v>
      </c>
      <c r="Z509" s="10" t="s">
        <v>2402</v>
      </c>
      <c r="AA509" s="12" t="str">
        <f t="shared" si="1"/>
        <v>M1-G-11a-I-1</v>
      </c>
      <c r="AB509" s="15" t="s">
        <v>43</v>
      </c>
      <c r="AC509" s="15"/>
      <c r="AD509" s="16" t="s">
        <v>44</v>
      </c>
      <c r="AE509" s="16" t="s">
        <v>45</v>
      </c>
    </row>
    <row r="510" ht="75.0" customHeight="1">
      <c r="A510" s="6" t="s">
        <v>2397</v>
      </c>
      <c r="B510" s="6" t="s">
        <v>2398</v>
      </c>
      <c r="C510" s="43" t="s">
        <v>32</v>
      </c>
      <c r="D510" s="8" t="s">
        <v>33</v>
      </c>
      <c r="E510" s="6"/>
      <c r="F510" s="17" t="s">
        <v>2403</v>
      </c>
      <c r="G510" s="9"/>
      <c r="H510" s="9"/>
      <c r="I510" s="6" t="s">
        <v>214</v>
      </c>
      <c r="J510" s="16" t="s">
        <v>500</v>
      </c>
      <c r="K510" s="9"/>
      <c r="L510" s="17" t="s">
        <v>2404</v>
      </c>
      <c r="M510" s="15" t="s">
        <v>39</v>
      </c>
      <c r="N510" s="10" t="s">
        <v>2405</v>
      </c>
      <c r="O510" s="10" t="s">
        <v>2401</v>
      </c>
      <c r="P510" s="22"/>
      <c r="Q510" s="15"/>
      <c r="R510" s="22"/>
      <c r="S510" s="22"/>
      <c r="T510" s="22"/>
      <c r="U510" s="22"/>
      <c r="V510" s="22"/>
      <c r="W510" s="22"/>
      <c r="X510" s="15"/>
      <c r="Y510" s="6" t="s">
        <v>2179</v>
      </c>
      <c r="Z510" s="10" t="s">
        <v>2406</v>
      </c>
      <c r="AA510" s="12" t="str">
        <f t="shared" si="1"/>
        <v>M1-G-11a-I-2</v>
      </c>
      <c r="AB510" s="15" t="s">
        <v>43</v>
      </c>
      <c r="AC510" s="15"/>
      <c r="AD510" s="16" t="s">
        <v>44</v>
      </c>
      <c r="AE510" s="16" t="s">
        <v>45</v>
      </c>
    </row>
    <row r="511" ht="75.0" customHeight="1">
      <c r="A511" s="6" t="s">
        <v>2397</v>
      </c>
      <c r="B511" s="6" t="s">
        <v>2398</v>
      </c>
      <c r="C511" s="39" t="s">
        <v>32</v>
      </c>
      <c r="D511" s="8" t="s">
        <v>33</v>
      </c>
      <c r="E511" s="6"/>
      <c r="F511" s="17" t="s">
        <v>2407</v>
      </c>
      <c r="G511" s="9"/>
      <c r="H511" s="9"/>
      <c r="I511" s="6" t="s">
        <v>214</v>
      </c>
      <c r="J511" s="16" t="s">
        <v>500</v>
      </c>
      <c r="K511" s="9"/>
      <c r="L511" s="17" t="s">
        <v>2408</v>
      </c>
      <c r="M511" s="15" t="s">
        <v>39</v>
      </c>
      <c r="N511" s="10" t="s">
        <v>2405</v>
      </c>
      <c r="O511" s="10" t="s">
        <v>2401</v>
      </c>
      <c r="P511" s="22"/>
      <c r="Q511" s="15"/>
      <c r="R511" s="22"/>
      <c r="S511" s="22"/>
      <c r="T511" s="22"/>
      <c r="U511" s="22"/>
      <c r="V511" s="22"/>
      <c r="W511" s="22"/>
      <c r="X511" s="15"/>
      <c r="Y511" s="6" t="s">
        <v>2179</v>
      </c>
      <c r="Z511" s="10" t="s">
        <v>2409</v>
      </c>
      <c r="AA511" s="12" t="str">
        <f t="shared" si="1"/>
        <v>M1-G-11a-I-3</v>
      </c>
      <c r="AB511" s="15" t="s">
        <v>43</v>
      </c>
      <c r="AC511" s="15"/>
      <c r="AD511" s="16" t="s">
        <v>44</v>
      </c>
      <c r="AE511" s="16" t="s">
        <v>45</v>
      </c>
    </row>
    <row r="512" ht="75.0" customHeight="1">
      <c r="A512" s="6" t="s">
        <v>2397</v>
      </c>
      <c r="B512" s="6" t="s">
        <v>2398</v>
      </c>
      <c r="C512" s="44" t="s">
        <v>49</v>
      </c>
      <c r="D512" s="8" t="s">
        <v>33</v>
      </c>
      <c r="E512" s="6"/>
      <c r="F512" s="17" t="s">
        <v>2410</v>
      </c>
      <c r="G512" s="17" t="s">
        <v>2411</v>
      </c>
      <c r="H512" s="9"/>
      <c r="I512" s="6" t="s">
        <v>214</v>
      </c>
      <c r="J512" s="6" t="s">
        <v>36</v>
      </c>
      <c r="K512" s="9"/>
      <c r="L512" s="17" t="s">
        <v>2412</v>
      </c>
      <c r="M512" s="15" t="s">
        <v>39</v>
      </c>
      <c r="N512" s="10" t="s">
        <v>2405</v>
      </c>
      <c r="O512" s="10" t="s">
        <v>2401</v>
      </c>
      <c r="P512" s="22"/>
      <c r="Q512" s="15"/>
      <c r="R512" s="22"/>
      <c r="S512" s="22"/>
      <c r="T512" s="22"/>
      <c r="U512" s="22"/>
      <c r="V512" s="22"/>
      <c r="W512" s="22"/>
      <c r="X512" s="15"/>
      <c r="Y512" s="6" t="s">
        <v>2179</v>
      </c>
      <c r="Z512" s="14" t="s">
        <v>2413</v>
      </c>
      <c r="AA512" s="12" t="str">
        <f t="shared" si="1"/>
        <v>M1-G-11a-E-1</v>
      </c>
      <c r="AB512" s="15" t="s">
        <v>43</v>
      </c>
      <c r="AC512" s="15"/>
      <c r="AD512" s="16" t="s">
        <v>44</v>
      </c>
      <c r="AE512" s="16" t="s">
        <v>45</v>
      </c>
    </row>
    <row r="513" ht="75.0" customHeight="1">
      <c r="A513" s="6" t="s">
        <v>2397</v>
      </c>
      <c r="B513" s="6" t="s">
        <v>2398</v>
      </c>
      <c r="C513" s="44" t="s">
        <v>49</v>
      </c>
      <c r="D513" s="8" t="s">
        <v>33</v>
      </c>
      <c r="E513" s="6"/>
      <c r="F513" s="17" t="s">
        <v>2410</v>
      </c>
      <c r="G513" s="17" t="s">
        <v>2414</v>
      </c>
      <c r="H513" s="9"/>
      <c r="I513" s="6" t="s">
        <v>214</v>
      </c>
      <c r="J513" s="6" t="s">
        <v>36</v>
      </c>
      <c r="K513" s="9"/>
      <c r="L513" s="17" t="s">
        <v>2415</v>
      </c>
      <c r="M513" s="15" t="s">
        <v>39</v>
      </c>
      <c r="N513" s="10" t="s">
        <v>2405</v>
      </c>
      <c r="O513" s="10" t="s">
        <v>2401</v>
      </c>
      <c r="P513" s="22"/>
      <c r="Q513" s="15"/>
      <c r="R513" s="22"/>
      <c r="S513" s="22"/>
      <c r="T513" s="22"/>
      <c r="U513" s="22"/>
      <c r="V513" s="22"/>
      <c r="W513" s="22"/>
      <c r="X513" s="15"/>
      <c r="Y513" s="6" t="s">
        <v>2179</v>
      </c>
      <c r="Z513" s="19" t="s">
        <v>2416</v>
      </c>
      <c r="AA513" s="12" t="str">
        <f t="shared" si="1"/>
        <v>M1-G-11a-E-2</v>
      </c>
      <c r="AB513" s="15" t="s">
        <v>43</v>
      </c>
      <c r="AC513" s="15"/>
      <c r="AD513" s="16" t="s">
        <v>44</v>
      </c>
      <c r="AE513" s="16" t="s">
        <v>45</v>
      </c>
    </row>
    <row r="514" ht="75.0" customHeight="1">
      <c r="A514" s="6" t="s">
        <v>2397</v>
      </c>
      <c r="B514" s="6" t="s">
        <v>2398</v>
      </c>
      <c r="C514" s="44" t="s">
        <v>49</v>
      </c>
      <c r="D514" s="8" t="s">
        <v>33</v>
      </c>
      <c r="E514" s="6"/>
      <c r="F514" s="17" t="s">
        <v>2410</v>
      </c>
      <c r="G514" s="17" t="s">
        <v>2417</v>
      </c>
      <c r="H514" s="9"/>
      <c r="I514" s="6" t="s">
        <v>214</v>
      </c>
      <c r="J514" s="6" t="s">
        <v>36</v>
      </c>
      <c r="K514" s="9"/>
      <c r="L514" s="17" t="s">
        <v>2418</v>
      </c>
      <c r="M514" s="15" t="s">
        <v>39</v>
      </c>
      <c r="N514" s="10" t="s">
        <v>2405</v>
      </c>
      <c r="O514" s="10" t="s">
        <v>2401</v>
      </c>
      <c r="P514" s="22"/>
      <c r="Q514" s="15"/>
      <c r="R514" s="22"/>
      <c r="S514" s="22"/>
      <c r="T514" s="22"/>
      <c r="U514" s="22"/>
      <c r="V514" s="22"/>
      <c r="W514" s="22"/>
      <c r="X514" s="15"/>
      <c r="Y514" s="6" t="s">
        <v>2179</v>
      </c>
      <c r="Z514" s="14" t="s">
        <v>2419</v>
      </c>
      <c r="AA514" s="12" t="str">
        <f t="shared" si="1"/>
        <v>M1-G-11a-E-3</v>
      </c>
      <c r="AB514" s="15" t="s">
        <v>43</v>
      </c>
      <c r="AC514" s="15"/>
      <c r="AD514" s="16" t="s">
        <v>44</v>
      </c>
      <c r="AE514" s="16" t="s">
        <v>45</v>
      </c>
    </row>
    <row r="515" ht="75.0" customHeight="1">
      <c r="A515" s="6" t="s">
        <v>2420</v>
      </c>
      <c r="B515" s="6" t="s">
        <v>2421</v>
      </c>
      <c r="C515" s="43" t="s">
        <v>32</v>
      </c>
      <c r="D515" s="8" t="s">
        <v>33</v>
      </c>
      <c r="E515" s="6"/>
      <c r="F515" s="17" t="s">
        <v>2422</v>
      </c>
      <c r="G515" s="9"/>
      <c r="H515" s="9"/>
      <c r="I515" s="6" t="s">
        <v>214</v>
      </c>
      <c r="J515" s="16" t="s">
        <v>500</v>
      </c>
      <c r="K515" s="9" t="s">
        <v>86</v>
      </c>
      <c r="L515" s="17" t="s">
        <v>2423</v>
      </c>
      <c r="M515" s="15" t="s">
        <v>39</v>
      </c>
      <c r="N515" s="10" t="s">
        <v>2424</v>
      </c>
      <c r="O515" s="10" t="s">
        <v>2424</v>
      </c>
      <c r="P515" s="22"/>
      <c r="Q515" s="15"/>
      <c r="R515" s="22"/>
      <c r="S515" s="22"/>
      <c r="T515" s="22"/>
      <c r="U515" s="22"/>
      <c r="V515" s="22"/>
      <c r="W515" s="22"/>
      <c r="X515" s="15"/>
      <c r="Y515" s="6" t="s">
        <v>2179</v>
      </c>
      <c r="Z515" s="14" t="s">
        <v>2425</v>
      </c>
      <c r="AA515" s="12" t="str">
        <f t="shared" si="1"/>
        <v>M1-G-11b-I-1</v>
      </c>
      <c r="AB515" s="15" t="s">
        <v>43</v>
      </c>
      <c r="AC515" s="15"/>
      <c r="AD515" s="16" t="s">
        <v>44</v>
      </c>
      <c r="AE515" s="16" t="s">
        <v>45</v>
      </c>
    </row>
    <row r="516" ht="75.0" customHeight="1">
      <c r="A516" s="6" t="s">
        <v>2420</v>
      </c>
      <c r="B516" s="6" t="s">
        <v>2421</v>
      </c>
      <c r="C516" s="44" t="s">
        <v>49</v>
      </c>
      <c r="D516" s="8" t="s">
        <v>33</v>
      </c>
      <c r="E516" s="6"/>
      <c r="F516" s="17" t="s">
        <v>2426</v>
      </c>
      <c r="G516" s="9"/>
      <c r="H516" s="9"/>
      <c r="I516" s="6" t="s">
        <v>214</v>
      </c>
      <c r="J516" s="6" t="s">
        <v>47</v>
      </c>
      <c r="K516" s="9" t="s">
        <v>86</v>
      </c>
      <c r="L516" s="9" t="s">
        <v>86</v>
      </c>
      <c r="M516" s="15" t="s">
        <v>39</v>
      </c>
      <c r="N516" s="10" t="s">
        <v>2424</v>
      </c>
      <c r="O516" s="10" t="s">
        <v>2424</v>
      </c>
      <c r="P516" s="22"/>
      <c r="Q516" s="15"/>
      <c r="R516" s="22"/>
      <c r="S516" s="22"/>
      <c r="T516" s="22"/>
      <c r="U516" s="22"/>
      <c r="V516" s="22"/>
      <c r="W516" s="22"/>
      <c r="X516" s="15"/>
      <c r="Y516" s="6" t="s">
        <v>2179</v>
      </c>
      <c r="Z516" s="19" t="s">
        <v>2427</v>
      </c>
      <c r="AA516" s="12" t="str">
        <f t="shared" si="1"/>
        <v>M1-G-11b-E-1</v>
      </c>
      <c r="AB516" s="15" t="s">
        <v>43</v>
      </c>
      <c r="AC516" s="15"/>
      <c r="AD516" s="16" t="s">
        <v>44</v>
      </c>
      <c r="AE516" s="16" t="s">
        <v>45</v>
      </c>
    </row>
    <row r="517" ht="75.0" customHeight="1">
      <c r="A517" s="6" t="s">
        <v>2428</v>
      </c>
      <c r="B517" s="6" t="s">
        <v>2429</v>
      </c>
      <c r="C517" s="43" t="s">
        <v>32</v>
      </c>
      <c r="D517" s="8" t="s">
        <v>33</v>
      </c>
      <c r="E517" s="6"/>
      <c r="F517" s="17" t="s">
        <v>2430</v>
      </c>
      <c r="G517" s="9"/>
      <c r="H517" s="9"/>
      <c r="I517" s="6" t="s">
        <v>214</v>
      </c>
      <c r="J517" s="6" t="s">
        <v>47</v>
      </c>
      <c r="K517" s="9" t="s">
        <v>86</v>
      </c>
      <c r="L517" s="9" t="s">
        <v>86</v>
      </c>
      <c r="M517" s="15" t="s">
        <v>39</v>
      </c>
      <c r="N517" s="14" t="s">
        <v>2431</v>
      </c>
      <c r="O517" s="14" t="s">
        <v>2431</v>
      </c>
      <c r="P517" s="23"/>
      <c r="Q517" s="61" t="s">
        <v>2432</v>
      </c>
      <c r="R517" s="22"/>
      <c r="S517" s="22"/>
      <c r="T517" s="22"/>
      <c r="U517" s="22"/>
      <c r="V517" s="22"/>
      <c r="W517" s="22"/>
      <c r="X517" s="15"/>
      <c r="Y517" s="6" t="s">
        <v>2179</v>
      </c>
      <c r="Z517" s="14" t="s">
        <v>2433</v>
      </c>
      <c r="AA517" s="12" t="str">
        <f t="shared" si="1"/>
        <v>M1-G-12a-I-1</v>
      </c>
      <c r="AB517" s="15" t="s">
        <v>43</v>
      </c>
      <c r="AC517" s="16" t="s">
        <v>219</v>
      </c>
      <c r="AD517" s="16" t="s">
        <v>44</v>
      </c>
      <c r="AE517" s="16" t="s">
        <v>45</v>
      </c>
    </row>
    <row r="518" ht="75.0" customHeight="1">
      <c r="A518" s="6" t="s">
        <v>2428</v>
      </c>
      <c r="B518" s="6" t="s">
        <v>2429</v>
      </c>
      <c r="C518" s="43" t="s">
        <v>32</v>
      </c>
      <c r="D518" s="8" t="s">
        <v>33</v>
      </c>
      <c r="E518" s="6"/>
      <c r="F518" s="17" t="s">
        <v>2434</v>
      </c>
      <c r="G518" s="9"/>
      <c r="H518" s="9"/>
      <c r="I518" s="6" t="s">
        <v>214</v>
      </c>
      <c r="J518" s="6" t="s">
        <v>47</v>
      </c>
      <c r="K518" s="9" t="s">
        <v>86</v>
      </c>
      <c r="L518" s="9" t="s">
        <v>86</v>
      </c>
      <c r="M518" s="15" t="s">
        <v>39</v>
      </c>
      <c r="N518" s="14" t="s">
        <v>2431</v>
      </c>
      <c r="O518" s="14" t="s">
        <v>2431</v>
      </c>
      <c r="P518" s="23"/>
      <c r="Q518" s="61" t="s">
        <v>2435</v>
      </c>
      <c r="R518" s="22"/>
      <c r="S518" s="22"/>
      <c r="T518" s="22"/>
      <c r="U518" s="22"/>
      <c r="V518" s="22"/>
      <c r="W518" s="22"/>
      <c r="X518" s="15"/>
      <c r="Y518" s="6" t="s">
        <v>2179</v>
      </c>
      <c r="Z518" s="14" t="s">
        <v>2436</v>
      </c>
      <c r="AA518" s="12" t="str">
        <f t="shared" si="1"/>
        <v>M1-G-12a-I-2</v>
      </c>
      <c r="AB518" s="15" t="s">
        <v>43</v>
      </c>
      <c r="AC518" s="16" t="s">
        <v>219</v>
      </c>
      <c r="AD518" s="16" t="s">
        <v>44</v>
      </c>
      <c r="AE518" s="16" t="s">
        <v>45</v>
      </c>
    </row>
    <row r="519" ht="75.0" customHeight="1">
      <c r="A519" s="6" t="s">
        <v>2428</v>
      </c>
      <c r="B519" s="6" t="s">
        <v>2429</v>
      </c>
      <c r="C519" s="44" t="s">
        <v>49</v>
      </c>
      <c r="D519" s="8" t="s">
        <v>33</v>
      </c>
      <c r="E519" s="6"/>
      <c r="F519" s="9" t="s">
        <v>2437</v>
      </c>
      <c r="G519" s="9"/>
      <c r="H519" s="9"/>
      <c r="I519" s="6" t="s">
        <v>214</v>
      </c>
      <c r="J519" s="6" t="s">
        <v>47</v>
      </c>
      <c r="K519" s="17" t="s">
        <v>2438</v>
      </c>
      <c r="L519" s="9" t="s">
        <v>86</v>
      </c>
      <c r="M519" s="15" t="s">
        <v>39</v>
      </c>
      <c r="N519" s="14" t="s">
        <v>2431</v>
      </c>
      <c r="O519" s="14" t="s">
        <v>2431</v>
      </c>
      <c r="P519" s="22"/>
      <c r="Q519" s="61" t="s">
        <v>2439</v>
      </c>
      <c r="R519" s="22"/>
      <c r="S519" s="22"/>
      <c r="T519" s="22"/>
      <c r="U519" s="22"/>
      <c r="V519" s="22"/>
      <c r="W519" s="22"/>
      <c r="X519" s="15"/>
      <c r="Y519" s="6" t="s">
        <v>2179</v>
      </c>
      <c r="Z519" s="14" t="s">
        <v>2440</v>
      </c>
      <c r="AA519" s="12" t="str">
        <f t="shared" si="1"/>
        <v>M1-G-12a-E-1</v>
      </c>
      <c r="AB519" s="15" t="s">
        <v>43</v>
      </c>
      <c r="AC519" s="16" t="s">
        <v>219</v>
      </c>
      <c r="AD519" s="16" t="s">
        <v>44</v>
      </c>
      <c r="AE519" s="16" t="s">
        <v>45</v>
      </c>
    </row>
    <row r="520" ht="75.0" customHeight="1">
      <c r="A520" s="6" t="s">
        <v>2428</v>
      </c>
      <c r="B520" s="6" t="s">
        <v>2429</v>
      </c>
      <c r="C520" s="44" t="s">
        <v>49</v>
      </c>
      <c r="D520" s="8" t="s">
        <v>33</v>
      </c>
      <c r="E520" s="6"/>
      <c r="F520" s="17" t="s">
        <v>2441</v>
      </c>
      <c r="G520" s="9"/>
      <c r="H520" s="9"/>
      <c r="I520" s="6" t="s">
        <v>214</v>
      </c>
      <c r="J520" s="6" t="s">
        <v>47</v>
      </c>
      <c r="K520" s="17" t="s">
        <v>2442</v>
      </c>
      <c r="L520" s="9" t="s">
        <v>86</v>
      </c>
      <c r="M520" s="15" t="s">
        <v>39</v>
      </c>
      <c r="N520" s="14" t="s">
        <v>2431</v>
      </c>
      <c r="O520" s="14" t="s">
        <v>2431</v>
      </c>
      <c r="P520" s="22"/>
      <c r="Q520" s="61" t="s">
        <v>2443</v>
      </c>
      <c r="R520" s="22"/>
      <c r="S520" s="22"/>
      <c r="T520" s="22"/>
      <c r="U520" s="22"/>
      <c r="V520" s="22"/>
      <c r="W520" s="22"/>
      <c r="X520" s="15"/>
      <c r="Y520" s="6" t="s">
        <v>2179</v>
      </c>
      <c r="Z520" s="14" t="s">
        <v>2444</v>
      </c>
      <c r="AA520" s="12" t="str">
        <f t="shared" si="1"/>
        <v>M1-G-12a-E-2</v>
      </c>
      <c r="AB520" s="15" t="s">
        <v>43</v>
      </c>
      <c r="AC520" s="16" t="s">
        <v>219</v>
      </c>
      <c r="AD520" s="16" t="s">
        <v>44</v>
      </c>
      <c r="AE520" s="16" t="s">
        <v>45</v>
      </c>
    </row>
    <row r="521" ht="75.0" customHeight="1">
      <c r="A521" s="6" t="s">
        <v>2445</v>
      </c>
      <c r="B521" s="6" t="s">
        <v>2446</v>
      </c>
      <c r="C521" s="43" t="s">
        <v>32</v>
      </c>
      <c r="D521" s="8" t="s">
        <v>33</v>
      </c>
      <c r="E521" s="6"/>
      <c r="F521" s="17" t="s">
        <v>2447</v>
      </c>
      <c r="G521" s="9"/>
      <c r="H521" s="9"/>
      <c r="I521" s="6" t="s">
        <v>214</v>
      </c>
      <c r="J521" s="6" t="s">
        <v>47</v>
      </c>
      <c r="K521" s="9" t="s">
        <v>86</v>
      </c>
      <c r="L521" s="9" t="s">
        <v>86</v>
      </c>
      <c r="M521" s="15" t="s">
        <v>39</v>
      </c>
      <c r="N521" s="14" t="s">
        <v>2448</v>
      </c>
      <c r="O521" s="14" t="s">
        <v>2448</v>
      </c>
      <c r="P521" s="22"/>
      <c r="Q521" s="15"/>
      <c r="R521" s="22"/>
      <c r="S521" s="22"/>
      <c r="T521" s="22"/>
      <c r="U521" s="22"/>
      <c r="V521" s="22"/>
      <c r="W521" s="22"/>
      <c r="X521" s="15"/>
      <c r="Y521" s="6" t="s">
        <v>2179</v>
      </c>
      <c r="Z521" s="10" t="s">
        <v>2449</v>
      </c>
      <c r="AA521" s="12" t="str">
        <f t="shared" si="1"/>
        <v>M1-G-12b-I-1</v>
      </c>
      <c r="AB521" s="15" t="s">
        <v>43</v>
      </c>
      <c r="AC521" s="15"/>
      <c r="AD521" s="16" t="s">
        <v>44</v>
      </c>
      <c r="AE521" s="16" t="s">
        <v>45</v>
      </c>
    </row>
    <row r="522" ht="75.0" customHeight="1">
      <c r="A522" s="6" t="s">
        <v>2445</v>
      </c>
      <c r="B522" s="6" t="s">
        <v>2446</v>
      </c>
      <c r="C522" s="43" t="s">
        <v>32</v>
      </c>
      <c r="D522" s="8" t="s">
        <v>33</v>
      </c>
      <c r="E522" s="6"/>
      <c r="F522" s="17" t="s">
        <v>2450</v>
      </c>
      <c r="G522" s="9"/>
      <c r="H522" s="9"/>
      <c r="I522" s="6" t="s">
        <v>214</v>
      </c>
      <c r="J522" s="6" t="s">
        <v>47</v>
      </c>
      <c r="K522" s="9" t="s">
        <v>86</v>
      </c>
      <c r="L522" s="9" t="s">
        <v>86</v>
      </c>
      <c r="M522" s="6" t="s">
        <v>39</v>
      </c>
      <c r="N522" s="14" t="s">
        <v>2451</v>
      </c>
      <c r="O522" s="14" t="s">
        <v>2451</v>
      </c>
      <c r="P522" s="22"/>
      <c r="Q522" s="15"/>
      <c r="R522" s="22"/>
      <c r="S522" s="23"/>
      <c r="T522" s="23"/>
      <c r="U522" s="23"/>
      <c r="V522" s="23"/>
      <c r="W522" s="22"/>
      <c r="X522" s="15"/>
      <c r="Y522" s="6" t="s">
        <v>2179</v>
      </c>
      <c r="Z522" s="10" t="s">
        <v>2452</v>
      </c>
      <c r="AA522" s="12" t="str">
        <f t="shared" si="1"/>
        <v>M1-G-12b-I-2</v>
      </c>
      <c r="AB522" s="15" t="s">
        <v>43</v>
      </c>
      <c r="AC522" s="15"/>
      <c r="AD522" s="16" t="s">
        <v>44</v>
      </c>
      <c r="AE522" s="16" t="s">
        <v>45</v>
      </c>
    </row>
    <row r="523" ht="75.0" customHeight="1">
      <c r="A523" s="6" t="s">
        <v>2445</v>
      </c>
      <c r="B523" s="6" t="s">
        <v>2446</v>
      </c>
      <c r="C523" s="44" t="s">
        <v>49</v>
      </c>
      <c r="D523" s="8" t="s">
        <v>33</v>
      </c>
      <c r="E523" s="6"/>
      <c r="F523" s="17" t="s">
        <v>2453</v>
      </c>
      <c r="G523" s="9"/>
      <c r="H523" s="9"/>
      <c r="I523" s="6" t="s">
        <v>214</v>
      </c>
      <c r="J523" s="6" t="s">
        <v>47</v>
      </c>
      <c r="K523" s="9" t="s">
        <v>2454</v>
      </c>
      <c r="L523" s="17" t="s">
        <v>2455</v>
      </c>
      <c r="M523" s="15" t="s">
        <v>39</v>
      </c>
      <c r="N523" s="10" t="s">
        <v>2456</v>
      </c>
      <c r="O523" s="10" t="s">
        <v>2456</v>
      </c>
      <c r="P523" s="22"/>
      <c r="Q523" s="15"/>
      <c r="R523" s="22"/>
      <c r="S523" s="22"/>
      <c r="T523" s="22"/>
      <c r="U523" s="22"/>
      <c r="V523" s="22"/>
      <c r="W523" s="22"/>
      <c r="X523" s="15"/>
      <c r="Y523" s="6" t="s">
        <v>2179</v>
      </c>
      <c r="Z523" s="10" t="s">
        <v>2457</v>
      </c>
      <c r="AA523" s="12" t="str">
        <f t="shared" si="1"/>
        <v>M1-G-12b-E-1</v>
      </c>
      <c r="AB523" s="15" t="s">
        <v>43</v>
      </c>
      <c r="AC523" s="15"/>
      <c r="AD523" s="16" t="s">
        <v>44</v>
      </c>
      <c r="AE523" s="16" t="s">
        <v>45</v>
      </c>
    </row>
    <row r="524" ht="75.0" customHeight="1">
      <c r="A524" s="6" t="s">
        <v>2445</v>
      </c>
      <c r="B524" s="6" t="s">
        <v>2446</v>
      </c>
      <c r="C524" s="44" t="s">
        <v>49</v>
      </c>
      <c r="D524" s="8" t="s">
        <v>33</v>
      </c>
      <c r="E524" s="6"/>
      <c r="F524" s="17" t="s">
        <v>2458</v>
      </c>
      <c r="G524" s="9"/>
      <c r="H524" s="9"/>
      <c r="I524" s="6" t="s">
        <v>214</v>
      </c>
      <c r="J524" s="6" t="s">
        <v>47</v>
      </c>
      <c r="K524" s="9" t="s">
        <v>2454</v>
      </c>
      <c r="L524" s="9" t="s">
        <v>2459</v>
      </c>
      <c r="M524" s="15" t="s">
        <v>39</v>
      </c>
      <c r="N524" s="14" t="s">
        <v>2451</v>
      </c>
      <c r="O524" s="14" t="s">
        <v>2451</v>
      </c>
      <c r="P524" s="22"/>
      <c r="Q524" s="15"/>
      <c r="R524" s="22"/>
      <c r="S524" s="22"/>
      <c r="T524" s="22"/>
      <c r="U524" s="22"/>
      <c r="V524" s="22"/>
      <c r="W524" s="22"/>
      <c r="X524" s="15"/>
      <c r="Y524" s="6" t="s">
        <v>2179</v>
      </c>
      <c r="Z524" s="10" t="s">
        <v>2460</v>
      </c>
      <c r="AA524" s="12" t="str">
        <f t="shared" si="1"/>
        <v>M1-G-12b-E-2</v>
      </c>
      <c r="AB524" s="15" t="s">
        <v>43</v>
      </c>
      <c r="AC524" s="15"/>
      <c r="AD524" s="16" t="s">
        <v>44</v>
      </c>
      <c r="AE524" s="16" t="s">
        <v>45</v>
      </c>
    </row>
    <row r="525" ht="75.0" customHeight="1">
      <c r="A525" s="6" t="s">
        <v>2461</v>
      </c>
      <c r="B525" s="6" t="s">
        <v>2462</v>
      </c>
      <c r="C525" s="43" t="s">
        <v>32</v>
      </c>
      <c r="D525" s="8" t="s">
        <v>33</v>
      </c>
      <c r="E525" s="6"/>
      <c r="F525" s="17" t="s">
        <v>2463</v>
      </c>
      <c r="G525" s="9"/>
      <c r="H525" s="9"/>
      <c r="I525" s="6" t="s">
        <v>103</v>
      </c>
      <c r="J525" s="16" t="s">
        <v>2293</v>
      </c>
      <c r="K525" s="9"/>
      <c r="L525" s="17" t="s">
        <v>2464</v>
      </c>
      <c r="M525" s="15" t="s">
        <v>39</v>
      </c>
      <c r="N525" s="32" t="s">
        <v>2465</v>
      </c>
      <c r="O525" s="32" t="s">
        <v>2465</v>
      </c>
      <c r="P525" s="22"/>
      <c r="Q525" s="15"/>
      <c r="R525" s="22"/>
      <c r="S525" s="22"/>
      <c r="T525" s="22"/>
      <c r="U525" s="22"/>
      <c r="V525" s="22"/>
      <c r="W525" s="22"/>
      <c r="X525" s="15"/>
      <c r="Y525" s="6" t="s">
        <v>2179</v>
      </c>
      <c r="Z525" s="14" t="s">
        <v>2466</v>
      </c>
      <c r="AA525" s="12" t="str">
        <f t="shared" si="1"/>
        <v>M1-G-13a-I-1</v>
      </c>
      <c r="AB525" s="58"/>
      <c r="AC525" s="16" t="s">
        <v>219</v>
      </c>
      <c r="AD525" s="16" t="s">
        <v>44</v>
      </c>
      <c r="AE525" s="16" t="s">
        <v>45</v>
      </c>
    </row>
    <row r="526" ht="75.0" customHeight="1">
      <c r="A526" s="6" t="s">
        <v>2461</v>
      </c>
      <c r="B526" s="6" t="s">
        <v>2462</v>
      </c>
      <c r="C526" s="43" t="s">
        <v>32</v>
      </c>
      <c r="D526" s="8" t="s">
        <v>33</v>
      </c>
      <c r="E526" s="6"/>
      <c r="F526" s="17" t="s">
        <v>2467</v>
      </c>
      <c r="G526" s="9"/>
      <c r="H526" s="9"/>
      <c r="I526" s="6" t="s">
        <v>103</v>
      </c>
      <c r="J526" s="16" t="s">
        <v>2293</v>
      </c>
      <c r="K526" s="9"/>
      <c r="L526" s="17" t="s">
        <v>2468</v>
      </c>
      <c r="M526" s="15" t="s">
        <v>39</v>
      </c>
      <c r="N526" s="32" t="s">
        <v>2469</v>
      </c>
      <c r="O526" s="32" t="s">
        <v>2469</v>
      </c>
      <c r="P526" s="22"/>
      <c r="Q526" s="15"/>
      <c r="R526" s="22"/>
      <c r="S526" s="22"/>
      <c r="T526" s="22"/>
      <c r="U526" s="22"/>
      <c r="V526" s="22"/>
      <c r="W526" s="22"/>
      <c r="X526" s="15"/>
      <c r="Y526" s="6" t="s">
        <v>2179</v>
      </c>
      <c r="Z526" s="10" t="s">
        <v>2470</v>
      </c>
      <c r="AA526" s="12" t="str">
        <f t="shared" si="1"/>
        <v>M1-G-13a-I-2</v>
      </c>
      <c r="AB526" s="15"/>
      <c r="AC526" s="16" t="s">
        <v>219</v>
      </c>
      <c r="AD526" s="16" t="s">
        <v>44</v>
      </c>
      <c r="AE526" s="16" t="s">
        <v>45</v>
      </c>
    </row>
    <row r="527" ht="75.0" customHeight="1">
      <c r="A527" s="6" t="s">
        <v>2461</v>
      </c>
      <c r="B527" s="6" t="s">
        <v>2462</v>
      </c>
      <c r="C527" s="43" t="s">
        <v>32</v>
      </c>
      <c r="D527" s="8" t="s">
        <v>33</v>
      </c>
      <c r="E527" s="6"/>
      <c r="F527" s="17" t="s">
        <v>2463</v>
      </c>
      <c r="G527" s="9"/>
      <c r="H527" s="9"/>
      <c r="I527" s="6" t="s">
        <v>103</v>
      </c>
      <c r="J527" s="16" t="s">
        <v>2293</v>
      </c>
      <c r="K527" s="9"/>
      <c r="L527" s="17" t="s">
        <v>2471</v>
      </c>
      <c r="M527" s="15" t="s">
        <v>39</v>
      </c>
      <c r="N527" s="32" t="s">
        <v>2472</v>
      </c>
      <c r="O527" s="32" t="s">
        <v>2472</v>
      </c>
      <c r="P527" s="22"/>
      <c r="Q527" s="15"/>
      <c r="R527" s="22"/>
      <c r="S527" s="22"/>
      <c r="T527" s="22"/>
      <c r="U527" s="22"/>
      <c r="V527" s="22"/>
      <c r="W527" s="22"/>
      <c r="X527" s="15"/>
      <c r="Y527" s="6" t="s">
        <v>2179</v>
      </c>
      <c r="Z527" s="14" t="s">
        <v>2473</v>
      </c>
      <c r="AA527" s="12" t="str">
        <f t="shared" si="1"/>
        <v>M1-G-13a-I-3</v>
      </c>
      <c r="AB527" s="15"/>
      <c r="AC527" s="16" t="s">
        <v>219</v>
      </c>
      <c r="AD527" s="16" t="s">
        <v>44</v>
      </c>
      <c r="AE527" s="16" t="s">
        <v>45</v>
      </c>
    </row>
    <row r="528" ht="75.0" customHeight="1">
      <c r="A528" s="6" t="s">
        <v>2461</v>
      </c>
      <c r="B528" s="6" t="s">
        <v>2462</v>
      </c>
      <c r="C528" s="44" t="s">
        <v>49</v>
      </c>
      <c r="D528" s="8" t="s">
        <v>33</v>
      </c>
      <c r="E528" s="6"/>
      <c r="F528" s="17" t="s">
        <v>2474</v>
      </c>
      <c r="G528" s="17" t="s">
        <v>2475</v>
      </c>
      <c r="H528" s="9"/>
      <c r="I528" s="6" t="s">
        <v>103</v>
      </c>
      <c r="J528" s="6" t="s">
        <v>110</v>
      </c>
      <c r="K528" s="9"/>
      <c r="L528" s="17" t="s">
        <v>2476</v>
      </c>
      <c r="M528" s="15" t="s">
        <v>39</v>
      </c>
      <c r="N528" s="32" t="s">
        <v>2469</v>
      </c>
      <c r="O528" s="32" t="s">
        <v>2469</v>
      </c>
      <c r="P528" s="22"/>
      <c r="Q528" s="15"/>
      <c r="R528" s="22"/>
      <c r="S528" s="22"/>
      <c r="T528" s="22"/>
      <c r="U528" s="22"/>
      <c r="V528" s="22"/>
      <c r="W528" s="22"/>
      <c r="X528" s="15"/>
      <c r="Y528" s="6" t="s">
        <v>2179</v>
      </c>
      <c r="Z528" s="14" t="s">
        <v>2477</v>
      </c>
      <c r="AA528" s="12" t="str">
        <f t="shared" si="1"/>
        <v>M1-G-13a-E-1</v>
      </c>
      <c r="AB528" s="15"/>
      <c r="AC528" s="16" t="s">
        <v>219</v>
      </c>
      <c r="AD528" s="16" t="s">
        <v>44</v>
      </c>
      <c r="AE528" s="16" t="s">
        <v>45</v>
      </c>
    </row>
    <row r="529" ht="75.0" customHeight="1">
      <c r="A529" s="6" t="s">
        <v>2461</v>
      </c>
      <c r="B529" s="6" t="s">
        <v>2462</v>
      </c>
      <c r="C529" s="44" t="s">
        <v>49</v>
      </c>
      <c r="D529" s="8" t="s">
        <v>33</v>
      </c>
      <c r="E529" s="6"/>
      <c r="F529" s="17" t="s">
        <v>2474</v>
      </c>
      <c r="G529" s="17" t="s">
        <v>2478</v>
      </c>
      <c r="H529" s="9"/>
      <c r="I529" s="6" t="s">
        <v>103</v>
      </c>
      <c r="J529" s="6" t="s">
        <v>110</v>
      </c>
      <c r="K529" s="9"/>
      <c r="L529" s="17" t="s">
        <v>2479</v>
      </c>
      <c r="M529" s="15" t="s">
        <v>39</v>
      </c>
      <c r="N529" s="10" t="s">
        <v>2480</v>
      </c>
      <c r="O529" s="10" t="s">
        <v>2480</v>
      </c>
      <c r="P529" s="22"/>
      <c r="Q529" s="15"/>
      <c r="R529" s="22"/>
      <c r="S529" s="22"/>
      <c r="T529" s="22"/>
      <c r="U529" s="22"/>
      <c r="V529" s="22"/>
      <c r="W529" s="22"/>
      <c r="X529" s="15"/>
      <c r="Y529" s="6" t="s">
        <v>2179</v>
      </c>
      <c r="Z529" s="14" t="s">
        <v>2481</v>
      </c>
      <c r="AA529" s="12" t="str">
        <f t="shared" si="1"/>
        <v>M1-G-13a-E-2</v>
      </c>
      <c r="AB529" s="15"/>
      <c r="AC529" s="16" t="s">
        <v>219</v>
      </c>
      <c r="AD529" s="16" t="s">
        <v>44</v>
      </c>
      <c r="AE529" s="16" t="s">
        <v>45</v>
      </c>
    </row>
    <row r="530" ht="75.0" customHeight="1">
      <c r="A530" s="6" t="s">
        <v>2461</v>
      </c>
      <c r="B530" s="6" t="s">
        <v>2462</v>
      </c>
      <c r="C530" s="44" t="s">
        <v>49</v>
      </c>
      <c r="D530" s="8" t="s">
        <v>33</v>
      </c>
      <c r="E530" s="6"/>
      <c r="F530" s="17" t="s">
        <v>2474</v>
      </c>
      <c r="G530" s="17" t="s">
        <v>2482</v>
      </c>
      <c r="H530" s="9"/>
      <c r="I530" s="6" t="s">
        <v>103</v>
      </c>
      <c r="J530" s="6" t="s">
        <v>110</v>
      </c>
      <c r="K530" s="9"/>
      <c r="L530" s="17" t="s">
        <v>2483</v>
      </c>
      <c r="M530" s="15" t="s">
        <v>39</v>
      </c>
      <c r="N530" s="32" t="s">
        <v>2465</v>
      </c>
      <c r="O530" s="32" t="s">
        <v>2465</v>
      </c>
      <c r="P530" s="22"/>
      <c r="Q530" s="15"/>
      <c r="R530" s="22"/>
      <c r="S530" s="22"/>
      <c r="T530" s="22"/>
      <c r="U530" s="22"/>
      <c r="V530" s="22"/>
      <c r="W530" s="22"/>
      <c r="X530" s="15"/>
      <c r="Y530" s="6" t="s">
        <v>2179</v>
      </c>
      <c r="Z530" s="14" t="s">
        <v>2484</v>
      </c>
      <c r="AA530" s="12" t="str">
        <f t="shared" si="1"/>
        <v>M1-G-13a-E-3</v>
      </c>
      <c r="AB530" s="15"/>
      <c r="AC530" s="16" t="s">
        <v>219</v>
      </c>
      <c r="AD530" s="16" t="s">
        <v>44</v>
      </c>
      <c r="AE530" s="16" t="s">
        <v>45</v>
      </c>
    </row>
    <row r="531" ht="75.0" customHeight="1">
      <c r="A531" s="6" t="s">
        <v>2485</v>
      </c>
      <c r="B531" s="6" t="s">
        <v>2486</v>
      </c>
      <c r="C531" s="43" t="s">
        <v>32</v>
      </c>
      <c r="D531" s="8" t="s">
        <v>33</v>
      </c>
      <c r="E531" s="6"/>
      <c r="F531" s="17" t="s">
        <v>2487</v>
      </c>
      <c r="G531" s="9"/>
      <c r="H531" s="9"/>
      <c r="I531" s="6" t="s">
        <v>214</v>
      </c>
      <c r="J531" s="16" t="s">
        <v>1541</v>
      </c>
      <c r="K531" s="9" t="s">
        <v>86</v>
      </c>
      <c r="L531" s="9" t="s">
        <v>86</v>
      </c>
      <c r="M531" s="15" t="s">
        <v>39</v>
      </c>
      <c r="N531" s="10" t="s">
        <v>2488</v>
      </c>
      <c r="O531" s="10" t="s">
        <v>2488</v>
      </c>
      <c r="P531" s="22"/>
      <c r="Q531" s="15"/>
      <c r="R531" s="22"/>
      <c r="S531" s="22"/>
      <c r="T531" s="22"/>
      <c r="U531" s="22"/>
      <c r="V531" s="22"/>
      <c r="W531" s="22"/>
      <c r="X531" s="15"/>
      <c r="Y531" s="6" t="s">
        <v>2179</v>
      </c>
      <c r="Z531" s="14" t="s">
        <v>2489</v>
      </c>
      <c r="AA531" s="12" t="str">
        <f t="shared" si="1"/>
        <v>M1-G-14a-I-1</v>
      </c>
      <c r="AB531" s="15" t="s">
        <v>43</v>
      </c>
      <c r="AC531" s="16" t="s">
        <v>219</v>
      </c>
      <c r="AD531" s="16" t="s">
        <v>44</v>
      </c>
      <c r="AE531" s="16" t="s">
        <v>45</v>
      </c>
    </row>
    <row r="532" ht="75.0" customHeight="1">
      <c r="A532" s="6" t="s">
        <v>2485</v>
      </c>
      <c r="B532" s="6" t="s">
        <v>2486</v>
      </c>
      <c r="C532" s="43" t="s">
        <v>32</v>
      </c>
      <c r="D532" s="8" t="s">
        <v>33</v>
      </c>
      <c r="E532" s="6"/>
      <c r="F532" s="17" t="s">
        <v>2490</v>
      </c>
      <c r="G532" s="9"/>
      <c r="H532" s="9"/>
      <c r="I532" s="6" t="s">
        <v>214</v>
      </c>
      <c r="J532" s="16" t="s">
        <v>1541</v>
      </c>
      <c r="K532" s="9" t="s">
        <v>86</v>
      </c>
      <c r="L532" s="9" t="s">
        <v>86</v>
      </c>
      <c r="M532" s="15" t="s">
        <v>39</v>
      </c>
      <c r="N532" s="10" t="s">
        <v>2488</v>
      </c>
      <c r="O532" s="10" t="s">
        <v>2488</v>
      </c>
      <c r="P532" s="22"/>
      <c r="Q532" s="15"/>
      <c r="R532" s="22"/>
      <c r="S532" s="22"/>
      <c r="T532" s="22"/>
      <c r="U532" s="22"/>
      <c r="V532" s="22"/>
      <c r="W532" s="22"/>
      <c r="X532" s="15"/>
      <c r="Y532" s="6" t="s">
        <v>2179</v>
      </c>
      <c r="Z532" s="14" t="s">
        <v>2491</v>
      </c>
      <c r="AA532" s="12" t="str">
        <f t="shared" si="1"/>
        <v>M1-G-14a-I-2</v>
      </c>
      <c r="AB532" s="15" t="s">
        <v>43</v>
      </c>
      <c r="AC532" s="16" t="s">
        <v>219</v>
      </c>
      <c r="AD532" s="16" t="s">
        <v>44</v>
      </c>
      <c r="AE532" s="16" t="s">
        <v>45</v>
      </c>
    </row>
    <row r="533" ht="75.0" customHeight="1">
      <c r="A533" s="6" t="s">
        <v>2485</v>
      </c>
      <c r="B533" s="6" t="s">
        <v>2486</v>
      </c>
      <c r="C533" s="43" t="s">
        <v>32</v>
      </c>
      <c r="D533" s="8" t="s">
        <v>33</v>
      </c>
      <c r="E533" s="6"/>
      <c r="F533" s="17" t="s">
        <v>2492</v>
      </c>
      <c r="G533" s="9"/>
      <c r="H533" s="9"/>
      <c r="I533" s="6" t="s">
        <v>214</v>
      </c>
      <c r="J533" s="16" t="s">
        <v>1541</v>
      </c>
      <c r="K533" s="9" t="s">
        <v>86</v>
      </c>
      <c r="L533" s="9" t="s">
        <v>86</v>
      </c>
      <c r="M533" s="15" t="s">
        <v>39</v>
      </c>
      <c r="N533" s="10" t="s">
        <v>2488</v>
      </c>
      <c r="O533" s="10" t="s">
        <v>2488</v>
      </c>
      <c r="P533" s="22"/>
      <c r="Q533" s="15"/>
      <c r="R533" s="22"/>
      <c r="S533" s="22"/>
      <c r="T533" s="22"/>
      <c r="U533" s="22"/>
      <c r="V533" s="22"/>
      <c r="W533" s="22"/>
      <c r="X533" s="15"/>
      <c r="Y533" s="6" t="s">
        <v>2179</v>
      </c>
      <c r="Z533" s="14" t="s">
        <v>2493</v>
      </c>
      <c r="AA533" s="12" t="str">
        <f t="shared" si="1"/>
        <v>M1-G-14a-I-3</v>
      </c>
      <c r="AB533" s="15" t="s">
        <v>43</v>
      </c>
      <c r="AC533" s="16" t="s">
        <v>219</v>
      </c>
      <c r="AD533" s="16" t="s">
        <v>44</v>
      </c>
      <c r="AE533" s="16" t="s">
        <v>45</v>
      </c>
    </row>
    <row r="534" ht="75.0" customHeight="1">
      <c r="A534" s="6" t="s">
        <v>2485</v>
      </c>
      <c r="B534" s="6" t="s">
        <v>2486</v>
      </c>
      <c r="C534" s="44" t="s">
        <v>49</v>
      </c>
      <c r="D534" s="8" t="s">
        <v>33</v>
      </c>
      <c r="E534" s="6"/>
      <c r="F534" s="17" t="s">
        <v>2494</v>
      </c>
      <c r="G534" s="17" t="s">
        <v>2495</v>
      </c>
      <c r="H534" s="9"/>
      <c r="I534" s="6" t="s">
        <v>214</v>
      </c>
      <c r="J534" s="6" t="s">
        <v>110</v>
      </c>
      <c r="K534" s="9" t="s">
        <v>86</v>
      </c>
      <c r="L534" s="9" t="s">
        <v>2496</v>
      </c>
      <c r="M534" s="15" t="s">
        <v>39</v>
      </c>
      <c r="N534" s="10" t="s">
        <v>2488</v>
      </c>
      <c r="O534" s="10" t="s">
        <v>2488</v>
      </c>
      <c r="P534" s="22"/>
      <c r="Q534" s="15"/>
      <c r="R534" s="22"/>
      <c r="S534" s="22"/>
      <c r="T534" s="22"/>
      <c r="U534" s="22"/>
      <c r="V534" s="22"/>
      <c r="W534" s="22"/>
      <c r="X534" s="15"/>
      <c r="Y534" s="6" t="s">
        <v>2179</v>
      </c>
      <c r="Z534" s="14" t="s">
        <v>2497</v>
      </c>
      <c r="AA534" s="12" t="str">
        <f t="shared" si="1"/>
        <v>M1-G-14a-E-1</v>
      </c>
      <c r="AB534" s="15" t="s">
        <v>43</v>
      </c>
      <c r="AC534" s="16" t="s">
        <v>219</v>
      </c>
      <c r="AD534" s="16" t="s">
        <v>44</v>
      </c>
      <c r="AE534" s="16" t="s">
        <v>45</v>
      </c>
    </row>
    <row r="535" ht="75.0" customHeight="1">
      <c r="A535" s="6" t="s">
        <v>2485</v>
      </c>
      <c r="B535" s="6" t="s">
        <v>2486</v>
      </c>
      <c r="C535" s="44" t="s">
        <v>49</v>
      </c>
      <c r="D535" s="8" t="s">
        <v>33</v>
      </c>
      <c r="E535" s="6"/>
      <c r="F535" s="17" t="s">
        <v>2494</v>
      </c>
      <c r="G535" s="9" t="s">
        <v>2498</v>
      </c>
      <c r="H535" s="9"/>
      <c r="I535" s="6" t="s">
        <v>214</v>
      </c>
      <c r="J535" s="6" t="s">
        <v>110</v>
      </c>
      <c r="K535" s="9" t="s">
        <v>86</v>
      </c>
      <c r="L535" s="9" t="s">
        <v>2499</v>
      </c>
      <c r="M535" s="15" t="s">
        <v>39</v>
      </c>
      <c r="N535" s="10" t="s">
        <v>2488</v>
      </c>
      <c r="O535" s="10" t="s">
        <v>2488</v>
      </c>
      <c r="P535" s="22"/>
      <c r="Q535" s="15"/>
      <c r="R535" s="22"/>
      <c r="S535" s="22"/>
      <c r="T535" s="22"/>
      <c r="U535" s="22"/>
      <c r="V535" s="22"/>
      <c r="W535" s="22"/>
      <c r="X535" s="15"/>
      <c r="Y535" s="6" t="s">
        <v>2179</v>
      </c>
      <c r="Z535" s="14" t="s">
        <v>2500</v>
      </c>
      <c r="AA535" s="12" t="str">
        <f t="shared" si="1"/>
        <v>M1-G-14a-E-2</v>
      </c>
      <c r="AB535" s="15" t="s">
        <v>43</v>
      </c>
      <c r="AC535" s="16" t="s">
        <v>219</v>
      </c>
      <c r="AD535" s="16" t="s">
        <v>44</v>
      </c>
      <c r="AE535" s="16" t="s">
        <v>45</v>
      </c>
    </row>
    <row r="536" ht="75.0" customHeight="1">
      <c r="A536" s="6" t="s">
        <v>2485</v>
      </c>
      <c r="B536" s="6" t="s">
        <v>2486</v>
      </c>
      <c r="C536" s="44" t="s">
        <v>49</v>
      </c>
      <c r="D536" s="8" t="s">
        <v>33</v>
      </c>
      <c r="E536" s="6"/>
      <c r="F536" s="17" t="s">
        <v>2501</v>
      </c>
      <c r="G536" s="9" t="s">
        <v>2502</v>
      </c>
      <c r="H536" s="9"/>
      <c r="I536" s="6" t="s">
        <v>214</v>
      </c>
      <c r="J536" s="6" t="s">
        <v>110</v>
      </c>
      <c r="K536" s="9" t="s">
        <v>86</v>
      </c>
      <c r="L536" s="17" t="s">
        <v>2503</v>
      </c>
      <c r="M536" s="15" t="s">
        <v>39</v>
      </c>
      <c r="N536" s="10" t="s">
        <v>2488</v>
      </c>
      <c r="O536" s="10" t="s">
        <v>2488</v>
      </c>
      <c r="P536" s="22"/>
      <c r="Q536" s="15"/>
      <c r="R536" s="22"/>
      <c r="S536" s="22"/>
      <c r="T536" s="22"/>
      <c r="U536" s="22"/>
      <c r="V536" s="22"/>
      <c r="W536" s="22"/>
      <c r="X536" s="15"/>
      <c r="Y536" s="6" t="s">
        <v>2179</v>
      </c>
      <c r="Z536" s="14" t="s">
        <v>2504</v>
      </c>
      <c r="AA536" s="12" t="str">
        <f t="shared" si="1"/>
        <v>M1-G-14a-E-3</v>
      </c>
      <c r="AB536" s="15" t="s">
        <v>43</v>
      </c>
      <c r="AC536" s="16" t="s">
        <v>219</v>
      </c>
      <c r="AD536" s="16" t="s">
        <v>44</v>
      </c>
      <c r="AE536" s="16" t="s">
        <v>45</v>
      </c>
    </row>
    <row r="537" ht="75.0" customHeight="1">
      <c r="A537" s="16" t="s">
        <v>2505</v>
      </c>
      <c r="B537" s="16" t="s">
        <v>2506</v>
      </c>
      <c r="C537" s="43" t="s">
        <v>32</v>
      </c>
      <c r="D537" s="8" t="s">
        <v>33</v>
      </c>
      <c r="E537" s="6"/>
      <c r="F537" s="62" t="s">
        <v>2507</v>
      </c>
      <c r="G537" s="9"/>
      <c r="H537" s="9"/>
      <c r="I537" s="6" t="s">
        <v>214</v>
      </c>
      <c r="J537" s="6" t="s">
        <v>2238</v>
      </c>
      <c r="K537" s="9" t="s">
        <v>144</v>
      </c>
      <c r="L537" s="9" t="s">
        <v>2508</v>
      </c>
      <c r="M537" s="15" t="s">
        <v>39</v>
      </c>
      <c r="N537" s="30" t="s">
        <v>2509</v>
      </c>
      <c r="O537" s="30" t="s">
        <v>2510</v>
      </c>
      <c r="P537" s="22"/>
      <c r="Q537" s="15"/>
      <c r="R537" s="22"/>
      <c r="S537" s="22"/>
      <c r="T537" s="22"/>
      <c r="U537" s="22"/>
      <c r="V537" s="22"/>
      <c r="W537" s="22"/>
      <c r="X537" s="15"/>
      <c r="Y537" s="6" t="s">
        <v>2179</v>
      </c>
      <c r="Z537" s="10" t="s">
        <v>2511</v>
      </c>
      <c r="AA537" s="12" t="str">
        <f t="shared" si="1"/>
        <v>M1-G-18a-I-1</v>
      </c>
      <c r="AB537" s="15"/>
      <c r="AC537" s="16"/>
      <c r="AD537" s="16"/>
      <c r="AE537" s="16" t="s">
        <v>45</v>
      </c>
    </row>
    <row r="538" ht="75.0" customHeight="1">
      <c r="A538" s="16" t="s">
        <v>2505</v>
      </c>
      <c r="B538" s="16" t="s">
        <v>2506</v>
      </c>
      <c r="C538" s="43" t="s">
        <v>32</v>
      </c>
      <c r="D538" s="8" t="s">
        <v>33</v>
      </c>
      <c r="E538" s="6"/>
      <c r="F538" s="62" t="s">
        <v>2512</v>
      </c>
      <c r="G538" s="9"/>
      <c r="H538" s="9"/>
      <c r="I538" s="6" t="s">
        <v>214</v>
      </c>
      <c r="J538" s="6" t="s">
        <v>2238</v>
      </c>
      <c r="K538" s="9" t="s">
        <v>144</v>
      </c>
      <c r="L538" s="9" t="s">
        <v>2513</v>
      </c>
      <c r="M538" s="15" t="s">
        <v>39</v>
      </c>
      <c r="N538" s="30" t="s">
        <v>2514</v>
      </c>
      <c r="O538" s="30" t="s">
        <v>2515</v>
      </c>
      <c r="P538" s="22"/>
      <c r="Q538" s="15"/>
      <c r="R538" s="22"/>
      <c r="S538" s="22"/>
      <c r="T538" s="22"/>
      <c r="U538" s="22"/>
      <c r="V538" s="22"/>
      <c r="W538" s="22"/>
      <c r="X538" s="15"/>
      <c r="Y538" s="6" t="s">
        <v>2179</v>
      </c>
      <c r="Z538" s="10" t="s">
        <v>2516</v>
      </c>
      <c r="AA538" s="12" t="str">
        <f t="shared" si="1"/>
        <v>M1-G-18a-I-2</v>
      </c>
      <c r="AB538" s="15"/>
      <c r="AC538" s="16"/>
      <c r="AD538" s="16"/>
      <c r="AE538" s="16" t="s">
        <v>45</v>
      </c>
    </row>
    <row r="539" ht="75.0" customHeight="1">
      <c r="A539" s="16" t="s">
        <v>2505</v>
      </c>
      <c r="B539" s="16" t="s">
        <v>2506</v>
      </c>
      <c r="C539" s="43" t="s">
        <v>32</v>
      </c>
      <c r="D539" s="8" t="s">
        <v>33</v>
      </c>
      <c r="E539" s="6"/>
      <c r="F539" s="63" t="s">
        <v>2517</v>
      </c>
      <c r="G539" s="9"/>
      <c r="H539" s="9"/>
      <c r="I539" s="6" t="s">
        <v>214</v>
      </c>
      <c r="J539" s="6" t="s">
        <v>2238</v>
      </c>
      <c r="K539" s="9" t="s">
        <v>144</v>
      </c>
      <c r="L539" s="9" t="s">
        <v>2518</v>
      </c>
      <c r="M539" s="15" t="s">
        <v>39</v>
      </c>
      <c r="N539" s="30" t="s">
        <v>2519</v>
      </c>
      <c r="O539" s="30" t="s">
        <v>2520</v>
      </c>
      <c r="P539" s="22"/>
      <c r="Q539" s="15"/>
      <c r="R539" s="22"/>
      <c r="S539" s="22"/>
      <c r="T539" s="22"/>
      <c r="U539" s="22"/>
      <c r="V539" s="22"/>
      <c r="W539" s="22"/>
      <c r="X539" s="15"/>
      <c r="Y539" s="6" t="s">
        <v>2179</v>
      </c>
      <c r="Z539" s="10" t="s">
        <v>2521</v>
      </c>
      <c r="AA539" s="12" t="str">
        <f t="shared" si="1"/>
        <v>M1-G-18a-I-3</v>
      </c>
      <c r="AB539" s="15"/>
      <c r="AC539" s="16"/>
      <c r="AD539" s="16"/>
      <c r="AE539" s="16" t="s">
        <v>45</v>
      </c>
    </row>
    <row r="540" ht="75.0" customHeight="1">
      <c r="A540" s="16" t="s">
        <v>2505</v>
      </c>
      <c r="B540" s="16" t="s">
        <v>2506</v>
      </c>
      <c r="C540" s="44" t="s">
        <v>49</v>
      </c>
      <c r="D540" s="8" t="s">
        <v>33</v>
      </c>
      <c r="E540" s="6"/>
      <c r="F540" s="17" t="s">
        <v>2522</v>
      </c>
      <c r="G540" s="9" t="s">
        <v>2523</v>
      </c>
      <c r="H540" s="9"/>
      <c r="I540" s="6" t="s">
        <v>214</v>
      </c>
      <c r="J540" s="6" t="s">
        <v>71</v>
      </c>
      <c r="K540" s="9"/>
      <c r="L540" s="9" t="s">
        <v>2524</v>
      </c>
      <c r="M540" s="15" t="s">
        <v>39</v>
      </c>
      <c r="N540" s="30" t="s">
        <v>2525</v>
      </c>
      <c r="O540" s="30" t="s">
        <v>2526</v>
      </c>
      <c r="P540" s="22"/>
      <c r="Q540" s="15"/>
      <c r="R540" s="22"/>
      <c r="S540" s="22"/>
      <c r="T540" s="22"/>
      <c r="U540" s="22"/>
      <c r="V540" s="22"/>
      <c r="W540" s="22"/>
      <c r="X540" s="15"/>
      <c r="Y540" s="6" t="s">
        <v>2179</v>
      </c>
      <c r="Z540" s="50" t="s">
        <v>2527</v>
      </c>
      <c r="AA540" s="12" t="str">
        <f t="shared" si="1"/>
        <v>M1-G-18a-E-1</v>
      </c>
      <c r="AB540" s="15"/>
      <c r="AC540" s="16"/>
      <c r="AD540" s="16"/>
      <c r="AE540" s="16" t="s">
        <v>45</v>
      </c>
    </row>
    <row r="541" ht="75.0" customHeight="1">
      <c r="A541" s="16" t="s">
        <v>2505</v>
      </c>
      <c r="B541" s="16" t="s">
        <v>2506</v>
      </c>
      <c r="C541" s="44" t="s">
        <v>49</v>
      </c>
      <c r="D541" s="8" t="s">
        <v>33</v>
      </c>
      <c r="E541" s="6"/>
      <c r="F541" s="17" t="s">
        <v>2528</v>
      </c>
      <c r="G541" s="9" t="s">
        <v>2529</v>
      </c>
      <c r="H541" s="9"/>
      <c r="I541" s="6" t="s">
        <v>214</v>
      </c>
      <c r="J541" s="6" t="s">
        <v>71</v>
      </c>
      <c r="K541" s="9"/>
      <c r="L541" s="9" t="s">
        <v>2530</v>
      </c>
      <c r="M541" s="15" t="s">
        <v>39</v>
      </c>
      <c r="N541" s="64" t="s">
        <v>2531</v>
      </c>
      <c r="O541" s="30" t="s">
        <v>2532</v>
      </c>
      <c r="P541" s="22"/>
      <c r="Q541" s="15"/>
      <c r="R541" s="22"/>
      <c r="S541" s="22"/>
      <c r="T541" s="22"/>
      <c r="U541" s="22"/>
      <c r="V541" s="22"/>
      <c r="W541" s="22"/>
      <c r="X541" s="15"/>
      <c r="Y541" s="6" t="s">
        <v>2179</v>
      </c>
      <c r="Z541" s="50" t="s">
        <v>2533</v>
      </c>
      <c r="AA541" s="12" t="str">
        <f t="shared" si="1"/>
        <v>M1-G-18a-E-2</v>
      </c>
      <c r="AB541" s="15"/>
      <c r="AC541" s="16"/>
      <c r="AD541" s="16"/>
      <c r="AE541" s="16" t="s">
        <v>45</v>
      </c>
    </row>
    <row r="542" ht="75.0" customHeight="1">
      <c r="A542" s="16" t="s">
        <v>2505</v>
      </c>
      <c r="B542" s="16" t="s">
        <v>2506</v>
      </c>
      <c r="C542" s="44" t="s">
        <v>49</v>
      </c>
      <c r="D542" s="8" t="s">
        <v>33</v>
      </c>
      <c r="E542" s="6"/>
      <c r="F542" s="17" t="s">
        <v>2534</v>
      </c>
      <c r="G542" s="9" t="s">
        <v>2523</v>
      </c>
      <c r="H542" s="9"/>
      <c r="I542" s="6" t="s">
        <v>214</v>
      </c>
      <c r="J542" s="6" t="s">
        <v>71</v>
      </c>
      <c r="K542" s="9"/>
      <c r="L542" s="9" t="s">
        <v>2535</v>
      </c>
      <c r="M542" s="15" t="s">
        <v>39</v>
      </c>
      <c r="N542" s="30" t="s">
        <v>2536</v>
      </c>
      <c r="O542" s="30" t="s">
        <v>2537</v>
      </c>
      <c r="P542" s="22"/>
      <c r="Q542" s="15"/>
      <c r="R542" s="22"/>
      <c r="S542" s="22"/>
      <c r="T542" s="22"/>
      <c r="U542" s="22"/>
      <c r="V542" s="22"/>
      <c r="W542" s="22"/>
      <c r="X542" s="15"/>
      <c r="Y542" s="6" t="s">
        <v>2179</v>
      </c>
      <c r="Z542" s="10" t="s">
        <v>2538</v>
      </c>
      <c r="AA542" s="12" t="str">
        <f t="shared" si="1"/>
        <v>M1-G-18a-E-3</v>
      </c>
      <c r="AB542" s="15"/>
      <c r="AC542" s="16"/>
      <c r="AD542" s="16"/>
      <c r="AE542" s="16" t="s">
        <v>45</v>
      </c>
    </row>
    <row r="543" ht="75.0" customHeight="1">
      <c r="A543" s="6" t="s">
        <v>2539</v>
      </c>
      <c r="B543" s="6" t="s">
        <v>2540</v>
      </c>
      <c r="C543" s="43" t="s">
        <v>32</v>
      </c>
      <c r="D543" s="8" t="s">
        <v>33</v>
      </c>
      <c r="E543" s="6"/>
      <c r="F543" s="46" t="s">
        <v>2541</v>
      </c>
      <c r="G543" s="9"/>
      <c r="H543" s="9"/>
      <c r="I543" s="6" t="s">
        <v>214</v>
      </c>
      <c r="J543" s="16" t="s">
        <v>2382</v>
      </c>
      <c r="K543" s="9"/>
      <c r="L543" s="17" t="s">
        <v>2542</v>
      </c>
      <c r="M543" s="15" t="s">
        <v>39</v>
      </c>
      <c r="N543" s="10" t="s">
        <v>2543</v>
      </c>
      <c r="O543" s="10" t="s">
        <v>2543</v>
      </c>
      <c r="P543" s="22"/>
      <c r="Q543" s="15"/>
      <c r="R543" s="22"/>
      <c r="S543" s="22"/>
      <c r="T543" s="22"/>
      <c r="U543" s="22"/>
      <c r="V543" s="22"/>
      <c r="W543" s="22"/>
      <c r="X543" s="15"/>
      <c r="Y543" s="6" t="s">
        <v>2179</v>
      </c>
      <c r="Z543" s="14" t="s">
        <v>2544</v>
      </c>
      <c r="AA543" s="12" t="str">
        <f t="shared" si="1"/>
        <v>M1-G-15a-I-1</v>
      </c>
      <c r="AB543" s="15"/>
      <c r="AC543" s="16" t="s">
        <v>219</v>
      </c>
      <c r="AD543" s="16" t="s">
        <v>44</v>
      </c>
      <c r="AE543" s="16" t="s">
        <v>45</v>
      </c>
    </row>
    <row r="544" ht="75.0" customHeight="1">
      <c r="A544" s="6" t="s">
        <v>2539</v>
      </c>
      <c r="B544" s="6" t="s">
        <v>2540</v>
      </c>
      <c r="C544" s="43" t="s">
        <v>32</v>
      </c>
      <c r="D544" s="8" t="s">
        <v>33</v>
      </c>
      <c r="E544" s="6"/>
      <c r="F544" s="46" t="s">
        <v>2545</v>
      </c>
      <c r="G544" s="9"/>
      <c r="H544" s="9"/>
      <c r="I544" s="6" t="s">
        <v>214</v>
      </c>
      <c r="J544" s="16" t="s">
        <v>2382</v>
      </c>
      <c r="K544" s="9"/>
      <c r="L544" s="17" t="s">
        <v>2546</v>
      </c>
      <c r="M544" s="15" t="s">
        <v>39</v>
      </c>
      <c r="N544" s="10" t="s">
        <v>2547</v>
      </c>
      <c r="O544" s="10" t="s">
        <v>2547</v>
      </c>
      <c r="P544" s="22"/>
      <c r="Q544" s="15"/>
      <c r="R544" s="22"/>
      <c r="S544" s="22"/>
      <c r="T544" s="22"/>
      <c r="U544" s="22"/>
      <c r="V544" s="22"/>
      <c r="W544" s="22"/>
      <c r="X544" s="15"/>
      <c r="Y544" s="6" t="s">
        <v>2179</v>
      </c>
      <c r="Z544" s="14" t="s">
        <v>2548</v>
      </c>
      <c r="AA544" s="12" t="str">
        <f t="shared" si="1"/>
        <v>M1-G-15a-I-2</v>
      </c>
      <c r="AB544" s="58"/>
      <c r="AC544" s="17" t="s">
        <v>219</v>
      </c>
      <c r="AD544" s="16" t="s">
        <v>44</v>
      </c>
      <c r="AE544" s="16" t="s">
        <v>45</v>
      </c>
    </row>
    <row r="545" ht="75.0" customHeight="1">
      <c r="A545" s="6" t="s">
        <v>2539</v>
      </c>
      <c r="B545" s="6" t="s">
        <v>2540</v>
      </c>
      <c r="C545" s="43" t="s">
        <v>32</v>
      </c>
      <c r="D545" s="8" t="s">
        <v>33</v>
      </c>
      <c r="E545" s="8" t="s">
        <v>103</v>
      </c>
      <c r="F545" s="17" t="s">
        <v>2549</v>
      </c>
      <c r="G545" s="9"/>
      <c r="H545" s="9"/>
      <c r="I545" s="6" t="s">
        <v>214</v>
      </c>
      <c r="J545" s="16" t="s">
        <v>2382</v>
      </c>
      <c r="K545" s="9"/>
      <c r="L545" s="17" t="s">
        <v>2550</v>
      </c>
      <c r="M545" s="15" t="s">
        <v>39</v>
      </c>
      <c r="N545" s="10" t="s">
        <v>2551</v>
      </c>
      <c r="O545" s="10" t="s">
        <v>2551</v>
      </c>
      <c r="P545" s="22"/>
      <c r="Q545" s="15"/>
      <c r="R545" s="22"/>
      <c r="S545" s="22"/>
      <c r="T545" s="22"/>
      <c r="U545" s="22"/>
      <c r="V545" s="22"/>
      <c r="W545" s="22"/>
      <c r="X545" s="15"/>
      <c r="Y545" s="6" t="s">
        <v>2179</v>
      </c>
      <c r="Z545" s="14" t="s">
        <v>2552</v>
      </c>
      <c r="AA545" s="12" t="str">
        <f t="shared" si="1"/>
        <v>M1-G-15a-I-3</v>
      </c>
      <c r="AB545" s="58"/>
      <c r="AC545" s="17" t="s">
        <v>219</v>
      </c>
      <c r="AD545" s="16" t="s">
        <v>44</v>
      </c>
      <c r="AE545" s="16" t="s">
        <v>45</v>
      </c>
    </row>
    <row r="546" ht="75.0" customHeight="1">
      <c r="A546" s="6" t="s">
        <v>2539</v>
      </c>
      <c r="B546" s="6" t="s">
        <v>2540</v>
      </c>
      <c r="C546" s="43" t="s">
        <v>32</v>
      </c>
      <c r="D546" s="8" t="s">
        <v>33</v>
      </c>
      <c r="E546" s="6"/>
      <c r="F546" s="17" t="s">
        <v>2553</v>
      </c>
      <c r="G546" s="9"/>
      <c r="H546" s="9"/>
      <c r="I546" s="6" t="s">
        <v>214</v>
      </c>
      <c r="J546" s="16" t="s">
        <v>2382</v>
      </c>
      <c r="K546" s="9"/>
      <c r="L546" s="17" t="s">
        <v>2554</v>
      </c>
      <c r="M546" s="15" t="s">
        <v>39</v>
      </c>
      <c r="N546" s="32" t="s">
        <v>2555</v>
      </c>
      <c r="O546" s="32" t="s">
        <v>2555</v>
      </c>
      <c r="P546" s="22"/>
      <c r="Q546" s="15"/>
      <c r="R546" s="22"/>
      <c r="S546" s="22"/>
      <c r="T546" s="22"/>
      <c r="U546" s="22"/>
      <c r="V546" s="22"/>
      <c r="W546" s="22"/>
      <c r="X546" s="15"/>
      <c r="Y546" s="6" t="s">
        <v>2179</v>
      </c>
      <c r="Z546" s="14" t="s">
        <v>2556</v>
      </c>
      <c r="AA546" s="12" t="str">
        <f t="shared" si="1"/>
        <v>M1-G-15a-I-4</v>
      </c>
      <c r="AB546" s="58"/>
      <c r="AC546" s="17" t="s">
        <v>219</v>
      </c>
      <c r="AD546" s="16" t="s">
        <v>44</v>
      </c>
      <c r="AE546" s="16" t="s">
        <v>45</v>
      </c>
    </row>
    <row r="547" ht="75.0" customHeight="1">
      <c r="A547" s="6" t="s">
        <v>2539</v>
      </c>
      <c r="B547" s="6" t="s">
        <v>2540</v>
      </c>
      <c r="C547" s="44" t="s">
        <v>49</v>
      </c>
      <c r="D547" s="8" t="s">
        <v>33</v>
      </c>
      <c r="E547" s="6"/>
      <c r="F547" s="64" t="s">
        <v>2557</v>
      </c>
      <c r="G547" s="17" t="s">
        <v>2558</v>
      </c>
      <c r="H547" s="9"/>
      <c r="I547" s="6" t="s">
        <v>214</v>
      </c>
      <c r="J547" s="6" t="s">
        <v>110</v>
      </c>
      <c r="K547" s="9"/>
      <c r="L547" s="17" t="s">
        <v>2559</v>
      </c>
      <c r="M547" s="15" t="s">
        <v>39</v>
      </c>
      <c r="N547" s="32" t="s">
        <v>2551</v>
      </c>
      <c r="O547" s="32" t="s">
        <v>2551</v>
      </c>
      <c r="P547" s="22"/>
      <c r="Q547" s="15"/>
      <c r="R547" s="22"/>
      <c r="S547" s="22"/>
      <c r="T547" s="22"/>
      <c r="U547" s="22"/>
      <c r="V547" s="22"/>
      <c r="W547" s="22"/>
      <c r="X547" s="15"/>
      <c r="Y547" s="6" t="s">
        <v>2179</v>
      </c>
      <c r="Z547" s="14" t="s">
        <v>2560</v>
      </c>
      <c r="AA547" s="12" t="str">
        <f t="shared" si="1"/>
        <v>M1-G-15a-E-1</v>
      </c>
      <c r="AB547" s="58"/>
      <c r="AC547" s="17" t="s">
        <v>219</v>
      </c>
      <c r="AD547" s="16" t="s">
        <v>44</v>
      </c>
      <c r="AE547" s="16" t="s">
        <v>45</v>
      </c>
    </row>
    <row r="548" ht="75.0" customHeight="1">
      <c r="A548" s="6" t="s">
        <v>2539</v>
      </c>
      <c r="B548" s="6" t="s">
        <v>2540</v>
      </c>
      <c r="C548" s="44" t="s">
        <v>49</v>
      </c>
      <c r="D548" s="8" t="s">
        <v>33</v>
      </c>
      <c r="E548" s="6"/>
      <c r="F548" s="54" t="s">
        <v>2561</v>
      </c>
      <c r="G548" s="17" t="s">
        <v>2562</v>
      </c>
      <c r="H548" s="9"/>
      <c r="I548" s="6" t="s">
        <v>214</v>
      </c>
      <c r="J548" s="6" t="s">
        <v>110</v>
      </c>
      <c r="K548" s="9"/>
      <c r="L548" s="17" t="s">
        <v>2563</v>
      </c>
      <c r="M548" s="15" t="s">
        <v>39</v>
      </c>
      <c r="N548" s="10" t="s">
        <v>2564</v>
      </c>
      <c r="O548" s="10" t="s">
        <v>2564</v>
      </c>
      <c r="P548" s="22"/>
      <c r="Q548" s="15"/>
      <c r="R548" s="22"/>
      <c r="S548" s="22"/>
      <c r="T548" s="22"/>
      <c r="U548" s="22"/>
      <c r="V548" s="22"/>
      <c r="W548" s="22"/>
      <c r="X548" s="15"/>
      <c r="Y548" s="6" t="s">
        <v>2179</v>
      </c>
      <c r="Z548" s="14" t="s">
        <v>2565</v>
      </c>
      <c r="AA548" s="12" t="str">
        <f t="shared" si="1"/>
        <v>M1-G-15a-E-2</v>
      </c>
      <c r="AB548" s="58"/>
      <c r="AC548" s="17" t="s">
        <v>219</v>
      </c>
      <c r="AD548" s="16" t="s">
        <v>44</v>
      </c>
      <c r="AE548" s="16" t="s">
        <v>45</v>
      </c>
    </row>
    <row r="549" ht="75.0" customHeight="1">
      <c r="A549" s="6" t="s">
        <v>2539</v>
      </c>
      <c r="B549" s="6" t="s">
        <v>2540</v>
      </c>
      <c r="C549" s="44" t="s">
        <v>49</v>
      </c>
      <c r="D549" s="8" t="s">
        <v>33</v>
      </c>
      <c r="E549" s="6"/>
      <c r="F549" s="54" t="s">
        <v>2566</v>
      </c>
      <c r="G549" s="17" t="s">
        <v>2567</v>
      </c>
      <c r="H549" s="9"/>
      <c r="I549" s="6" t="s">
        <v>214</v>
      </c>
      <c r="J549" s="6" t="s">
        <v>110</v>
      </c>
      <c r="K549" s="9"/>
      <c r="L549" s="17" t="s">
        <v>2568</v>
      </c>
      <c r="M549" s="15" t="s">
        <v>39</v>
      </c>
      <c r="N549" s="10" t="s">
        <v>2569</v>
      </c>
      <c r="O549" s="10" t="s">
        <v>2569</v>
      </c>
      <c r="P549" s="22"/>
      <c r="Q549" s="15"/>
      <c r="R549" s="22"/>
      <c r="S549" s="22"/>
      <c r="T549" s="22"/>
      <c r="U549" s="22"/>
      <c r="V549" s="22"/>
      <c r="W549" s="22"/>
      <c r="X549" s="15"/>
      <c r="Y549" s="6" t="s">
        <v>2179</v>
      </c>
      <c r="Z549" s="14" t="s">
        <v>2570</v>
      </c>
      <c r="AA549" s="12" t="str">
        <f t="shared" si="1"/>
        <v>M1-G-15a-E-3</v>
      </c>
      <c r="AB549" s="58"/>
      <c r="AC549" s="17" t="s">
        <v>219</v>
      </c>
      <c r="AD549" s="16" t="s">
        <v>44</v>
      </c>
      <c r="AE549" s="16" t="s">
        <v>45</v>
      </c>
    </row>
    <row r="550" ht="75.0" customHeight="1">
      <c r="A550" s="6" t="s">
        <v>2539</v>
      </c>
      <c r="B550" s="6" t="s">
        <v>2540</v>
      </c>
      <c r="C550" s="44" t="s">
        <v>49</v>
      </c>
      <c r="D550" s="8" t="s">
        <v>33</v>
      </c>
      <c r="E550" s="6"/>
      <c r="F550" s="54" t="s">
        <v>2571</v>
      </c>
      <c r="G550" s="17" t="s">
        <v>2572</v>
      </c>
      <c r="H550" s="9"/>
      <c r="I550" s="6" t="s">
        <v>214</v>
      </c>
      <c r="J550" s="6" t="s">
        <v>110</v>
      </c>
      <c r="K550" s="9"/>
      <c r="L550" s="17" t="s">
        <v>2563</v>
      </c>
      <c r="M550" s="15" t="s">
        <v>39</v>
      </c>
      <c r="N550" s="10" t="s">
        <v>2573</v>
      </c>
      <c r="O550" s="10" t="s">
        <v>2573</v>
      </c>
      <c r="P550" s="22"/>
      <c r="Q550" s="15"/>
      <c r="R550" s="22"/>
      <c r="S550" s="22"/>
      <c r="T550" s="22"/>
      <c r="U550" s="22"/>
      <c r="V550" s="22"/>
      <c r="W550" s="22"/>
      <c r="X550" s="15"/>
      <c r="Y550" s="6" t="s">
        <v>2179</v>
      </c>
      <c r="Z550" s="14" t="s">
        <v>2574</v>
      </c>
      <c r="AA550" s="12" t="str">
        <f t="shared" si="1"/>
        <v>M1-G-15a-E-4</v>
      </c>
      <c r="AB550" s="58"/>
      <c r="AC550" s="17" t="s">
        <v>219</v>
      </c>
      <c r="AD550" s="16" t="s">
        <v>44</v>
      </c>
      <c r="AE550" s="16" t="s">
        <v>45</v>
      </c>
    </row>
    <row r="551" ht="75.0" customHeight="1">
      <c r="A551" s="6" t="s">
        <v>2575</v>
      </c>
      <c r="B551" s="6" t="s">
        <v>2576</v>
      </c>
      <c r="C551" s="43" t="s">
        <v>32</v>
      </c>
      <c r="D551" s="8" t="s">
        <v>33</v>
      </c>
      <c r="E551" s="6"/>
      <c r="F551" s="54" t="s">
        <v>2577</v>
      </c>
      <c r="G551" s="9"/>
      <c r="H551" s="9"/>
      <c r="I551" s="6" t="s">
        <v>214</v>
      </c>
      <c r="J551" s="16" t="s">
        <v>2382</v>
      </c>
      <c r="K551" s="9"/>
      <c r="L551" s="17" t="s">
        <v>2578</v>
      </c>
      <c r="M551" s="15" t="s">
        <v>39</v>
      </c>
      <c r="N551" s="10" t="s">
        <v>2579</v>
      </c>
      <c r="O551" s="10" t="s">
        <v>2579</v>
      </c>
      <c r="P551" s="22"/>
      <c r="Q551" s="15"/>
      <c r="R551" s="22"/>
      <c r="S551" s="22"/>
      <c r="T551" s="22"/>
      <c r="U551" s="22"/>
      <c r="V551" s="22"/>
      <c r="W551" s="22"/>
      <c r="X551" s="15"/>
      <c r="Y551" s="6" t="s">
        <v>2179</v>
      </c>
      <c r="Z551" s="14" t="s">
        <v>2580</v>
      </c>
      <c r="AA551" s="12" t="str">
        <f t="shared" si="1"/>
        <v>M1-G-16a-I-1</v>
      </c>
      <c r="AB551" s="58"/>
      <c r="AC551" s="17" t="s">
        <v>219</v>
      </c>
      <c r="AD551" s="16" t="s">
        <v>44</v>
      </c>
      <c r="AE551" s="16"/>
    </row>
    <row r="552" ht="75.0" customHeight="1">
      <c r="A552" s="6" t="s">
        <v>2575</v>
      </c>
      <c r="B552" s="6" t="s">
        <v>2576</v>
      </c>
      <c r="C552" s="43" t="s">
        <v>32</v>
      </c>
      <c r="D552" s="8" t="s">
        <v>33</v>
      </c>
      <c r="E552" s="6"/>
      <c r="F552" s="17" t="s">
        <v>2581</v>
      </c>
      <c r="G552" s="9"/>
      <c r="H552" s="9"/>
      <c r="I552" s="6" t="s">
        <v>214</v>
      </c>
      <c r="J552" s="16" t="s">
        <v>2382</v>
      </c>
      <c r="K552" s="9"/>
      <c r="L552" s="17" t="s">
        <v>2582</v>
      </c>
      <c r="M552" s="15" t="s">
        <v>39</v>
      </c>
      <c r="N552" s="10" t="s">
        <v>2579</v>
      </c>
      <c r="O552" s="10" t="s">
        <v>2579</v>
      </c>
      <c r="P552" s="22"/>
      <c r="Q552" s="15"/>
      <c r="R552" s="22"/>
      <c r="S552" s="22"/>
      <c r="T552" s="22"/>
      <c r="U552" s="22"/>
      <c r="V552" s="22"/>
      <c r="W552" s="22"/>
      <c r="X552" s="15"/>
      <c r="Y552" s="6" t="s">
        <v>2179</v>
      </c>
      <c r="Z552" s="14" t="s">
        <v>2583</v>
      </c>
      <c r="AA552" s="12" t="str">
        <f t="shared" si="1"/>
        <v>M1-G-16a-I-2</v>
      </c>
      <c r="AB552" s="58"/>
      <c r="AC552" s="17" t="s">
        <v>219</v>
      </c>
      <c r="AD552" s="16" t="s">
        <v>44</v>
      </c>
      <c r="AE552" s="16"/>
    </row>
    <row r="553" ht="75.0" customHeight="1">
      <c r="A553" s="6" t="s">
        <v>2575</v>
      </c>
      <c r="B553" s="6" t="s">
        <v>2576</v>
      </c>
      <c r="C553" s="44" t="s">
        <v>49</v>
      </c>
      <c r="D553" s="8" t="s">
        <v>33</v>
      </c>
      <c r="E553" s="6"/>
      <c r="F553" s="64" t="s">
        <v>2584</v>
      </c>
      <c r="G553" s="17" t="s">
        <v>2585</v>
      </c>
      <c r="H553" s="9"/>
      <c r="I553" s="6" t="s">
        <v>214</v>
      </c>
      <c r="J553" s="6" t="s">
        <v>110</v>
      </c>
      <c r="K553" s="9"/>
      <c r="L553" s="17" t="s">
        <v>2586</v>
      </c>
      <c r="M553" s="15" t="s">
        <v>39</v>
      </c>
      <c r="N553" s="10" t="s">
        <v>2579</v>
      </c>
      <c r="O553" s="10" t="s">
        <v>2579</v>
      </c>
      <c r="P553" s="22"/>
      <c r="Q553" s="15"/>
      <c r="R553" s="22"/>
      <c r="S553" s="22"/>
      <c r="T553" s="22"/>
      <c r="U553" s="22"/>
      <c r="V553" s="22"/>
      <c r="W553" s="22"/>
      <c r="X553" s="15"/>
      <c r="Y553" s="6" t="s">
        <v>2179</v>
      </c>
      <c r="Z553" s="14" t="s">
        <v>2587</v>
      </c>
      <c r="AA553" s="12" t="str">
        <f t="shared" si="1"/>
        <v>M1-G-16a-E-1</v>
      </c>
      <c r="AB553" s="15"/>
      <c r="AC553" s="16" t="s">
        <v>219</v>
      </c>
      <c r="AD553" s="16" t="s">
        <v>44</v>
      </c>
      <c r="AE553" s="16"/>
    </row>
    <row r="554" ht="75.0" customHeight="1">
      <c r="A554" s="6" t="s">
        <v>2575</v>
      </c>
      <c r="B554" s="6" t="s">
        <v>2576</v>
      </c>
      <c r="C554" s="44" t="s">
        <v>49</v>
      </c>
      <c r="D554" s="8" t="s">
        <v>33</v>
      </c>
      <c r="E554" s="6"/>
      <c r="F554" s="54" t="s">
        <v>2588</v>
      </c>
      <c r="G554" s="17" t="s">
        <v>2589</v>
      </c>
      <c r="H554" s="9"/>
      <c r="I554" s="6" t="s">
        <v>214</v>
      </c>
      <c r="J554" s="6" t="s">
        <v>110</v>
      </c>
      <c r="K554" s="9"/>
      <c r="L554" s="17" t="s">
        <v>2590</v>
      </c>
      <c r="M554" s="15" t="s">
        <v>39</v>
      </c>
      <c r="N554" s="10" t="s">
        <v>2579</v>
      </c>
      <c r="O554" s="10" t="s">
        <v>2579</v>
      </c>
      <c r="P554" s="22"/>
      <c r="Q554" s="15"/>
      <c r="R554" s="22"/>
      <c r="S554" s="22"/>
      <c r="T554" s="22"/>
      <c r="U554" s="22"/>
      <c r="V554" s="22"/>
      <c r="W554" s="22"/>
      <c r="X554" s="15"/>
      <c r="Y554" s="6" t="s">
        <v>2179</v>
      </c>
      <c r="Z554" s="14" t="s">
        <v>2591</v>
      </c>
      <c r="AA554" s="12" t="str">
        <f t="shared" si="1"/>
        <v>M1-G-16a-E-2</v>
      </c>
      <c r="AB554" s="15"/>
      <c r="AC554" s="16" t="s">
        <v>219</v>
      </c>
      <c r="AD554" s="16" t="s">
        <v>44</v>
      </c>
      <c r="AE554" s="16"/>
    </row>
    <row r="555" ht="75.0" customHeight="1">
      <c r="A555" s="6" t="s">
        <v>2592</v>
      </c>
      <c r="B555" s="6" t="s">
        <v>2593</v>
      </c>
      <c r="C555" s="43" t="s">
        <v>32</v>
      </c>
      <c r="D555" s="8" t="s">
        <v>33</v>
      </c>
      <c r="E555" s="6"/>
      <c r="F555" s="17" t="s">
        <v>2594</v>
      </c>
      <c r="G555" s="9"/>
      <c r="H555" s="9"/>
      <c r="I555" s="6" t="s">
        <v>214</v>
      </c>
      <c r="J555" s="16" t="s">
        <v>2382</v>
      </c>
      <c r="K555" s="9"/>
      <c r="L555" s="17" t="s">
        <v>2595</v>
      </c>
      <c r="M555" s="15" t="s">
        <v>39</v>
      </c>
      <c r="N555" s="10" t="s">
        <v>2596</v>
      </c>
      <c r="O555" s="10" t="s">
        <v>2596</v>
      </c>
      <c r="P555" s="22"/>
      <c r="Q555" s="15"/>
      <c r="R555" s="22"/>
      <c r="S555" s="22"/>
      <c r="T555" s="22"/>
      <c r="U555" s="22"/>
      <c r="V555" s="22"/>
      <c r="W555" s="22"/>
      <c r="X555" s="15"/>
      <c r="Y555" s="6" t="s">
        <v>2179</v>
      </c>
      <c r="Z555" s="14" t="s">
        <v>2597</v>
      </c>
      <c r="AA555" s="12" t="str">
        <f t="shared" si="1"/>
        <v>M1-G-17a-I-1</v>
      </c>
      <c r="AB555" s="15"/>
      <c r="AC555" s="16" t="s">
        <v>219</v>
      </c>
      <c r="AD555" s="16" t="s">
        <v>44</v>
      </c>
      <c r="AE555" s="16" t="s">
        <v>45</v>
      </c>
    </row>
    <row r="556" ht="75.0" customHeight="1">
      <c r="A556" s="6" t="s">
        <v>2592</v>
      </c>
      <c r="B556" s="6" t="s">
        <v>2593</v>
      </c>
      <c r="C556" s="43" t="s">
        <v>32</v>
      </c>
      <c r="D556" s="8" t="s">
        <v>33</v>
      </c>
      <c r="E556" s="6"/>
      <c r="F556" s="17" t="s">
        <v>2594</v>
      </c>
      <c r="G556" s="9"/>
      <c r="H556" s="9"/>
      <c r="I556" s="6" t="s">
        <v>214</v>
      </c>
      <c r="J556" s="16" t="s">
        <v>2382</v>
      </c>
      <c r="K556" s="9"/>
      <c r="L556" s="17" t="s">
        <v>2598</v>
      </c>
      <c r="M556" s="15" t="s">
        <v>39</v>
      </c>
      <c r="N556" s="10" t="s">
        <v>2596</v>
      </c>
      <c r="O556" s="10" t="s">
        <v>2596</v>
      </c>
      <c r="P556" s="22"/>
      <c r="Q556" s="15"/>
      <c r="R556" s="22"/>
      <c r="S556" s="22"/>
      <c r="T556" s="22"/>
      <c r="U556" s="22"/>
      <c r="V556" s="22"/>
      <c r="W556" s="22"/>
      <c r="X556" s="15"/>
      <c r="Y556" s="6" t="s">
        <v>2179</v>
      </c>
      <c r="Z556" s="19" t="s">
        <v>2599</v>
      </c>
      <c r="AA556" s="12" t="str">
        <f t="shared" si="1"/>
        <v>M1-G-17a-I-2</v>
      </c>
      <c r="AB556" s="15"/>
      <c r="AC556" s="16" t="s">
        <v>219</v>
      </c>
      <c r="AD556" s="16" t="s">
        <v>44</v>
      </c>
      <c r="AE556" s="16" t="s">
        <v>45</v>
      </c>
    </row>
    <row r="557" ht="75.0" customHeight="1">
      <c r="A557" s="6" t="s">
        <v>2592</v>
      </c>
      <c r="B557" s="6" t="s">
        <v>2593</v>
      </c>
      <c r="C557" s="43" t="s">
        <v>32</v>
      </c>
      <c r="D557" s="8" t="s">
        <v>33</v>
      </c>
      <c r="E557" s="6"/>
      <c r="F557" s="17" t="s">
        <v>2594</v>
      </c>
      <c r="G557" s="9"/>
      <c r="H557" s="9"/>
      <c r="I557" s="6" t="s">
        <v>214</v>
      </c>
      <c r="J557" s="16" t="s">
        <v>2382</v>
      </c>
      <c r="K557" s="9"/>
      <c r="L557" s="17" t="s">
        <v>2600</v>
      </c>
      <c r="M557" s="15" t="s">
        <v>39</v>
      </c>
      <c r="N557" s="10" t="s">
        <v>2596</v>
      </c>
      <c r="O557" s="10" t="s">
        <v>2596</v>
      </c>
      <c r="P557" s="22"/>
      <c r="Q557" s="15"/>
      <c r="R557" s="22"/>
      <c r="S557" s="22"/>
      <c r="T557" s="22"/>
      <c r="U557" s="22"/>
      <c r="V557" s="22"/>
      <c r="W557" s="22"/>
      <c r="X557" s="15"/>
      <c r="Y557" s="6" t="s">
        <v>2179</v>
      </c>
      <c r="Z557" s="14" t="s">
        <v>2601</v>
      </c>
      <c r="AA557" s="12" t="str">
        <f t="shared" si="1"/>
        <v>M1-G-17a-I-3</v>
      </c>
      <c r="AB557" s="15"/>
      <c r="AC557" s="16" t="s">
        <v>219</v>
      </c>
      <c r="AD557" s="16" t="s">
        <v>44</v>
      </c>
      <c r="AE557" s="16" t="s">
        <v>45</v>
      </c>
    </row>
    <row r="558" ht="75.0" customHeight="1">
      <c r="A558" s="6" t="s">
        <v>2592</v>
      </c>
      <c r="B558" s="6" t="s">
        <v>2593</v>
      </c>
      <c r="C558" s="44" t="s">
        <v>49</v>
      </c>
      <c r="D558" s="8" t="s">
        <v>33</v>
      </c>
      <c r="E558" s="6"/>
      <c r="F558" s="17" t="s">
        <v>2602</v>
      </c>
      <c r="G558" s="17" t="s">
        <v>2603</v>
      </c>
      <c r="H558" s="9"/>
      <c r="I558" s="6" t="s">
        <v>214</v>
      </c>
      <c r="J558" s="6" t="s">
        <v>110</v>
      </c>
      <c r="K558" s="9"/>
      <c r="L558" s="17" t="s">
        <v>2604</v>
      </c>
      <c r="M558" s="15" t="s">
        <v>39</v>
      </c>
      <c r="N558" s="10" t="s">
        <v>2596</v>
      </c>
      <c r="O558" s="10" t="s">
        <v>2596</v>
      </c>
      <c r="P558" s="22"/>
      <c r="Q558" s="15"/>
      <c r="R558" s="22"/>
      <c r="S558" s="22"/>
      <c r="T558" s="22"/>
      <c r="U558" s="22"/>
      <c r="V558" s="22"/>
      <c r="W558" s="22"/>
      <c r="X558" s="15"/>
      <c r="Y558" s="6" t="s">
        <v>2179</v>
      </c>
      <c r="Z558" s="14" t="s">
        <v>2605</v>
      </c>
      <c r="AA558" s="12" t="str">
        <f t="shared" si="1"/>
        <v>M1-G-17a-E-1</v>
      </c>
      <c r="AB558" s="15"/>
      <c r="AC558" s="16" t="s">
        <v>219</v>
      </c>
      <c r="AD558" s="16" t="s">
        <v>44</v>
      </c>
      <c r="AE558" s="16" t="s">
        <v>45</v>
      </c>
    </row>
    <row r="559" ht="75.0" customHeight="1">
      <c r="A559" s="6" t="s">
        <v>2592</v>
      </c>
      <c r="B559" s="6" t="s">
        <v>2593</v>
      </c>
      <c r="C559" s="44" t="s">
        <v>49</v>
      </c>
      <c r="D559" s="8" t="s">
        <v>33</v>
      </c>
      <c r="E559" s="6"/>
      <c r="F559" s="17" t="s">
        <v>2606</v>
      </c>
      <c r="G559" s="17" t="s">
        <v>2603</v>
      </c>
      <c r="H559" s="9"/>
      <c r="I559" s="6" t="s">
        <v>214</v>
      </c>
      <c r="J559" s="6" t="s">
        <v>110</v>
      </c>
      <c r="K559" s="9"/>
      <c r="L559" s="17" t="s">
        <v>2604</v>
      </c>
      <c r="M559" s="15" t="s">
        <v>39</v>
      </c>
      <c r="N559" s="10" t="s">
        <v>2596</v>
      </c>
      <c r="O559" s="10" t="s">
        <v>2596</v>
      </c>
      <c r="P559" s="22"/>
      <c r="Q559" s="15"/>
      <c r="R559" s="22"/>
      <c r="S559" s="22"/>
      <c r="T559" s="22"/>
      <c r="U559" s="22"/>
      <c r="V559" s="22"/>
      <c r="W559" s="22"/>
      <c r="X559" s="15"/>
      <c r="Y559" s="6" t="s">
        <v>2179</v>
      </c>
      <c r="Z559" s="14" t="s">
        <v>2607</v>
      </c>
      <c r="AA559" s="12" t="str">
        <f t="shared" si="1"/>
        <v>M1-G-17a-E-2</v>
      </c>
      <c r="AB559" s="15"/>
      <c r="AC559" s="16" t="s">
        <v>219</v>
      </c>
      <c r="AD559" s="16" t="s">
        <v>44</v>
      </c>
      <c r="AE559" s="16" t="s">
        <v>45</v>
      </c>
    </row>
    <row r="560" ht="75.0" customHeight="1">
      <c r="A560" s="6" t="s">
        <v>2592</v>
      </c>
      <c r="B560" s="6" t="s">
        <v>2593</v>
      </c>
      <c r="C560" s="44" t="s">
        <v>49</v>
      </c>
      <c r="D560" s="8" t="s">
        <v>33</v>
      </c>
      <c r="E560" s="6"/>
      <c r="F560" s="17" t="s">
        <v>2608</v>
      </c>
      <c r="G560" s="17" t="s">
        <v>2609</v>
      </c>
      <c r="H560" s="9"/>
      <c r="I560" s="6" t="s">
        <v>214</v>
      </c>
      <c r="J560" s="6" t="s">
        <v>110</v>
      </c>
      <c r="K560" s="9"/>
      <c r="L560" s="17" t="s">
        <v>2610</v>
      </c>
      <c r="M560" s="15" t="s">
        <v>39</v>
      </c>
      <c r="N560" s="10" t="s">
        <v>2596</v>
      </c>
      <c r="O560" s="10" t="s">
        <v>2596</v>
      </c>
      <c r="P560" s="22"/>
      <c r="Q560" s="15"/>
      <c r="R560" s="22"/>
      <c r="S560" s="22"/>
      <c r="T560" s="22"/>
      <c r="U560" s="22"/>
      <c r="V560" s="22"/>
      <c r="W560" s="22"/>
      <c r="X560" s="15"/>
      <c r="Y560" s="6" t="s">
        <v>2179</v>
      </c>
      <c r="Z560" s="14" t="s">
        <v>2611</v>
      </c>
      <c r="AA560" s="12" t="str">
        <f t="shared" si="1"/>
        <v>M1-G-17a-E-3</v>
      </c>
      <c r="AB560" s="15"/>
      <c r="AC560" s="16" t="s">
        <v>219</v>
      </c>
      <c r="AD560" s="16" t="s">
        <v>44</v>
      </c>
      <c r="AE560" s="16" t="s">
        <v>45</v>
      </c>
    </row>
    <row r="561" ht="75.0" customHeight="1">
      <c r="A561" s="6" t="s">
        <v>2612</v>
      </c>
      <c r="B561" s="6" t="s">
        <v>2613</v>
      </c>
      <c r="C561" s="43" t="s">
        <v>32</v>
      </c>
      <c r="D561" s="8" t="s">
        <v>33</v>
      </c>
      <c r="E561" s="6"/>
      <c r="F561" s="17" t="s">
        <v>2614</v>
      </c>
      <c r="G561" s="9"/>
      <c r="H561" s="9"/>
      <c r="I561" s="6" t="s">
        <v>214</v>
      </c>
      <c r="J561" s="6" t="s">
        <v>36</v>
      </c>
      <c r="K561" s="9" t="s">
        <v>86</v>
      </c>
      <c r="L561" s="9" t="s">
        <v>2615</v>
      </c>
      <c r="M561" s="15" t="s">
        <v>39</v>
      </c>
      <c r="N561" s="14" t="s">
        <v>2616</v>
      </c>
      <c r="O561" s="14" t="s">
        <v>2617</v>
      </c>
      <c r="P561" s="22"/>
      <c r="Q561" s="15"/>
      <c r="R561" s="22"/>
      <c r="S561" s="22"/>
      <c r="T561" s="22"/>
      <c r="U561" s="22"/>
      <c r="V561" s="22"/>
      <c r="W561" s="22"/>
      <c r="X561" s="15"/>
      <c r="Y561" s="6" t="s">
        <v>2618</v>
      </c>
      <c r="Z561" s="10" t="s">
        <v>2619</v>
      </c>
      <c r="AA561" s="12" t="str">
        <f t="shared" si="1"/>
        <v>M1-EyP-1a-I-1</v>
      </c>
      <c r="AB561" s="15" t="s">
        <v>43</v>
      </c>
      <c r="AC561" s="16" t="s">
        <v>219</v>
      </c>
      <c r="AD561" s="16" t="s">
        <v>44</v>
      </c>
      <c r="AE561" s="16"/>
    </row>
    <row r="562" ht="75.0" customHeight="1">
      <c r="A562" s="6" t="s">
        <v>2612</v>
      </c>
      <c r="B562" s="6" t="s">
        <v>2613</v>
      </c>
      <c r="C562" s="43" t="s">
        <v>32</v>
      </c>
      <c r="D562" s="8" t="s">
        <v>33</v>
      </c>
      <c r="E562" s="6"/>
      <c r="F562" s="17" t="s">
        <v>2620</v>
      </c>
      <c r="G562" s="9"/>
      <c r="H562" s="9"/>
      <c r="I562" s="6" t="s">
        <v>214</v>
      </c>
      <c r="J562" s="6" t="s">
        <v>36</v>
      </c>
      <c r="K562" s="9" t="s">
        <v>86</v>
      </c>
      <c r="L562" s="20" t="s">
        <v>2621</v>
      </c>
      <c r="M562" s="15" t="s">
        <v>39</v>
      </c>
      <c r="N562" s="14" t="s">
        <v>2622</v>
      </c>
      <c r="O562" s="14" t="s">
        <v>2623</v>
      </c>
      <c r="P562" s="22"/>
      <c r="Q562" s="15"/>
      <c r="R562" s="22"/>
      <c r="S562" s="22"/>
      <c r="T562" s="22"/>
      <c r="U562" s="22"/>
      <c r="V562" s="22"/>
      <c r="W562" s="22"/>
      <c r="X562" s="15"/>
      <c r="Y562" s="6" t="s">
        <v>2618</v>
      </c>
      <c r="Z562" s="10" t="s">
        <v>2624</v>
      </c>
      <c r="AA562" s="12" t="str">
        <f t="shared" si="1"/>
        <v>M1-EyP-1a-I-2</v>
      </c>
      <c r="AB562" s="15" t="s">
        <v>43</v>
      </c>
      <c r="AC562" s="16" t="s">
        <v>219</v>
      </c>
      <c r="AD562" s="16" t="s">
        <v>44</v>
      </c>
      <c r="AE562" s="16"/>
    </row>
    <row r="563" ht="75.0" customHeight="1">
      <c r="A563" s="6" t="s">
        <v>2612</v>
      </c>
      <c r="B563" s="6" t="s">
        <v>2613</v>
      </c>
      <c r="C563" s="43" t="s">
        <v>32</v>
      </c>
      <c r="D563" s="8" t="s">
        <v>33</v>
      </c>
      <c r="E563" s="6"/>
      <c r="F563" s="17" t="s">
        <v>2625</v>
      </c>
      <c r="G563" s="9"/>
      <c r="H563" s="9"/>
      <c r="I563" s="6" t="s">
        <v>214</v>
      </c>
      <c r="J563" s="6" t="s">
        <v>36</v>
      </c>
      <c r="K563" s="9" t="s">
        <v>86</v>
      </c>
      <c r="L563" s="20" t="s">
        <v>2626</v>
      </c>
      <c r="M563" s="15" t="s">
        <v>39</v>
      </c>
      <c r="N563" s="14" t="s">
        <v>2627</v>
      </c>
      <c r="O563" s="14" t="s">
        <v>2628</v>
      </c>
      <c r="P563" s="22"/>
      <c r="Q563" s="15"/>
      <c r="R563" s="22"/>
      <c r="S563" s="22"/>
      <c r="T563" s="22"/>
      <c r="U563" s="22"/>
      <c r="V563" s="22"/>
      <c r="W563" s="22"/>
      <c r="X563" s="15"/>
      <c r="Y563" s="6" t="s">
        <v>2618</v>
      </c>
      <c r="Z563" s="10" t="s">
        <v>2629</v>
      </c>
      <c r="AA563" s="12" t="str">
        <f t="shared" si="1"/>
        <v>M1-EyP-1a-I-3</v>
      </c>
      <c r="AB563" s="15" t="s">
        <v>43</v>
      </c>
      <c r="AC563" s="16" t="s">
        <v>219</v>
      </c>
      <c r="AD563" s="16" t="s">
        <v>44</v>
      </c>
      <c r="AE563" s="16"/>
    </row>
    <row r="564" ht="75.0" customHeight="1">
      <c r="A564" s="6" t="s">
        <v>2612</v>
      </c>
      <c r="B564" s="6" t="s">
        <v>2613</v>
      </c>
      <c r="C564" s="44" t="s">
        <v>49</v>
      </c>
      <c r="D564" s="8" t="s">
        <v>33</v>
      </c>
      <c r="E564" s="6"/>
      <c r="F564" s="17" t="s">
        <v>2630</v>
      </c>
      <c r="G564" s="9"/>
      <c r="H564" s="9"/>
      <c r="I564" s="6" t="s">
        <v>214</v>
      </c>
      <c r="J564" s="6" t="s">
        <v>71</v>
      </c>
      <c r="K564" s="9" t="s">
        <v>86</v>
      </c>
      <c r="L564" s="20" t="s">
        <v>2631</v>
      </c>
      <c r="M564" s="15" t="s">
        <v>39</v>
      </c>
      <c r="N564" s="14" t="s">
        <v>2632</v>
      </c>
      <c r="O564" s="10" t="s">
        <v>2633</v>
      </c>
      <c r="P564" s="22"/>
      <c r="Q564" s="15"/>
      <c r="R564" s="22"/>
      <c r="S564" s="22"/>
      <c r="T564" s="22"/>
      <c r="U564" s="22"/>
      <c r="V564" s="22"/>
      <c r="W564" s="22"/>
      <c r="X564" s="15"/>
      <c r="Y564" s="6" t="s">
        <v>2618</v>
      </c>
      <c r="Z564" s="10" t="s">
        <v>2634</v>
      </c>
      <c r="AA564" s="12" t="str">
        <f t="shared" si="1"/>
        <v>M1-EyP-1a-E-1</v>
      </c>
      <c r="AB564" s="15" t="s">
        <v>43</v>
      </c>
      <c r="AC564" s="16" t="s">
        <v>219</v>
      </c>
      <c r="AD564" s="16" t="s">
        <v>44</v>
      </c>
      <c r="AE564" s="16"/>
    </row>
    <row r="565" ht="75.0" customHeight="1">
      <c r="A565" s="6" t="s">
        <v>2612</v>
      </c>
      <c r="B565" s="6" t="s">
        <v>2613</v>
      </c>
      <c r="C565" s="44" t="s">
        <v>49</v>
      </c>
      <c r="D565" s="8" t="s">
        <v>33</v>
      </c>
      <c r="E565" s="6"/>
      <c r="F565" s="17" t="s">
        <v>2635</v>
      </c>
      <c r="G565" s="9"/>
      <c r="H565" s="9"/>
      <c r="I565" s="6" t="s">
        <v>214</v>
      </c>
      <c r="J565" s="6" t="s">
        <v>71</v>
      </c>
      <c r="K565" s="9" t="s">
        <v>86</v>
      </c>
      <c r="L565" s="20" t="s">
        <v>2636</v>
      </c>
      <c r="M565" s="15" t="s">
        <v>39</v>
      </c>
      <c r="N565" s="14" t="s">
        <v>2637</v>
      </c>
      <c r="O565" s="14" t="s">
        <v>2638</v>
      </c>
      <c r="P565" s="22"/>
      <c r="Q565" s="15"/>
      <c r="R565" s="22"/>
      <c r="S565" s="22"/>
      <c r="T565" s="22"/>
      <c r="U565" s="22"/>
      <c r="V565" s="22"/>
      <c r="W565" s="22"/>
      <c r="X565" s="15"/>
      <c r="Y565" s="6" t="s">
        <v>2618</v>
      </c>
      <c r="Z565" s="10" t="s">
        <v>2639</v>
      </c>
      <c r="AA565" s="12" t="str">
        <f t="shared" si="1"/>
        <v>M1-EyP-1a-E-2</v>
      </c>
      <c r="AB565" s="15" t="s">
        <v>43</v>
      </c>
      <c r="AC565" s="16" t="s">
        <v>219</v>
      </c>
      <c r="AD565" s="16" t="s">
        <v>44</v>
      </c>
      <c r="AE565" s="16"/>
    </row>
    <row r="566" ht="75.0" customHeight="1">
      <c r="A566" s="6" t="s">
        <v>2612</v>
      </c>
      <c r="B566" s="6" t="s">
        <v>2613</v>
      </c>
      <c r="C566" s="44" t="s">
        <v>49</v>
      </c>
      <c r="D566" s="8" t="s">
        <v>33</v>
      </c>
      <c r="E566" s="6"/>
      <c r="F566" s="17" t="s">
        <v>2640</v>
      </c>
      <c r="G566" s="9"/>
      <c r="H566" s="9"/>
      <c r="I566" s="6" t="s">
        <v>214</v>
      </c>
      <c r="J566" s="6" t="s">
        <v>71</v>
      </c>
      <c r="K566" s="9" t="s">
        <v>86</v>
      </c>
      <c r="L566" s="20" t="s">
        <v>2641</v>
      </c>
      <c r="M566" s="15" t="s">
        <v>39</v>
      </c>
      <c r="N566" s="14" t="s">
        <v>2642</v>
      </c>
      <c r="O566" s="14" t="s">
        <v>2643</v>
      </c>
      <c r="P566" s="22"/>
      <c r="Q566" s="15"/>
      <c r="R566" s="22"/>
      <c r="S566" s="22"/>
      <c r="T566" s="22"/>
      <c r="U566" s="22"/>
      <c r="V566" s="22"/>
      <c r="W566" s="22"/>
      <c r="X566" s="15"/>
      <c r="Y566" s="6" t="s">
        <v>2618</v>
      </c>
      <c r="Z566" s="10" t="s">
        <v>2644</v>
      </c>
      <c r="AA566" s="12" t="str">
        <f t="shared" si="1"/>
        <v>M1-EyP-1a-E-3</v>
      </c>
      <c r="AB566" s="15" t="s">
        <v>43</v>
      </c>
      <c r="AC566" s="16" t="s">
        <v>219</v>
      </c>
      <c r="AD566" s="16" t="s">
        <v>44</v>
      </c>
      <c r="AE566" s="16"/>
    </row>
    <row r="567" ht="75.0" customHeight="1">
      <c r="A567" s="6" t="s">
        <v>2645</v>
      </c>
      <c r="B567" s="6" t="s">
        <v>2646</v>
      </c>
      <c r="C567" s="43" t="s">
        <v>32</v>
      </c>
      <c r="D567" s="8" t="s">
        <v>33</v>
      </c>
      <c r="E567" s="6"/>
      <c r="F567" s="17" t="s">
        <v>2647</v>
      </c>
      <c r="G567" s="9"/>
      <c r="H567" s="9"/>
      <c r="I567" s="6" t="s">
        <v>266</v>
      </c>
      <c r="J567" s="6" t="s">
        <v>47</v>
      </c>
      <c r="K567" s="17" t="s">
        <v>2648</v>
      </c>
      <c r="L567" s="9" t="s">
        <v>86</v>
      </c>
      <c r="M567" s="15" t="s">
        <v>39</v>
      </c>
      <c r="N567" s="10" t="s">
        <v>2649</v>
      </c>
      <c r="O567" s="10" t="s">
        <v>2649</v>
      </c>
      <c r="P567" s="22"/>
      <c r="Q567" s="15"/>
      <c r="R567" s="22"/>
      <c r="S567" s="22"/>
      <c r="T567" s="22"/>
      <c r="U567" s="22"/>
      <c r="V567" s="22"/>
      <c r="W567" s="22"/>
      <c r="X567" s="15"/>
      <c r="Y567" s="6" t="s">
        <v>2618</v>
      </c>
      <c r="Z567" s="10" t="s">
        <v>2650</v>
      </c>
      <c r="AA567" s="12" t="str">
        <f t="shared" si="1"/>
        <v>M1-EyP-1b-I-1</v>
      </c>
      <c r="AB567" s="15" t="s">
        <v>43</v>
      </c>
      <c r="AC567" s="16" t="s">
        <v>219</v>
      </c>
      <c r="AD567" s="16" t="s">
        <v>44</v>
      </c>
      <c r="AE567" s="16"/>
    </row>
    <row r="568" ht="75.0" customHeight="1">
      <c r="A568" s="6" t="s">
        <v>2645</v>
      </c>
      <c r="B568" s="6" t="s">
        <v>2646</v>
      </c>
      <c r="C568" s="43" t="s">
        <v>32</v>
      </c>
      <c r="D568" s="16" t="s">
        <v>33</v>
      </c>
      <c r="E568" s="6"/>
      <c r="F568" s="17" t="s">
        <v>2651</v>
      </c>
      <c r="G568" s="9"/>
      <c r="H568" s="9"/>
      <c r="I568" s="6" t="s">
        <v>266</v>
      </c>
      <c r="J568" s="6" t="s">
        <v>47</v>
      </c>
      <c r="K568" s="17" t="s">
        <v>2648</v>
      </c>
      <c r="L568" s="9" t="s">
        <v>86</v>
      </c>
      <c r="M568" s="15" t="s">
        <v>39</v>
      </c>
      <c r="N568" s="14" t="s">
        <v>2652</v>
      </c>
      <c r="O568" s="14" t="s">
        <v>2652</v>
      </c>
      <c r="P568" s="22"/>
      <c r="Q568" s="15"/>
      <c r="R568" s="22"/>
      <c r="S568" s="22"/>
      <c r="T568" s="22"/>
      <c r="U568" s="22"/>
      <c r="V568" s="22"/>
      <c r="W568" s="22"/>
      <c r="X568" s="15"/>
      <c r="Y568" s="6" t="s">
        <v>2618</v>
      </c>
      <c r="Z568" s="10" t="s">
        <v>2653</v>
      </c>
      <c r="AA568" s="12" t="str">
        <f t="shared" si="1"/>
        <v>M1-EyP-1b-I-2</v>
      </c>
      <c r="AB568" s="15" t="s">
        <v>43</v>
      </c>
      <c r="AC568" s="16" t="s">
        <v>219</v>
      </c>
      <c r="AD568" s="16" t="s">
        <v>44</v>
      </c>
      <c r="AE568" s="16"/>
    </row>
    <row r="569" ht="75.0" customHeight="1">
      <c r="A569" s="6" t="s">
        <v>2645</v>
      </c>
      <c r="B569" s="6" t="s">
        <v>2646</v>
      </c>
      <c r="C569" s="43" t="s">
        <v>32</v>
      </c>
      <c r="D569" s="16" t="s">
        <v>33</v>
      </c>
      <c r="E569" s="6"/>
      <c r="F569" s="17" t="s">
        <v>2654</v>
      </c>
      <c r="G569" s="9"/>
      <c r="H569" s="9"/>
      <c r="I569" s="6" t="s">
        <v>266</v>
      </c>
      <c r="J569" s="6" t="s">
        <v>47</v>
      </c>
      <c r="K569" s="17" t="s">
        <v>2648</v>
      </c>
      <c r="L569" s="9" t="s">
        <v>86</v>
      </c>
      <c r="M569" s="15" t="s">
        <v>39</v>
      </c>
      <c r="N569" s="14" t="s">
        <v>2655</v>
      </c>
      <c r="O569" s="14" t="s">
        <v>2655</v>
      </c>
      <c r="P569" s="22"/>
      <c r="Q569" s="15"/>
      <c r="R569" s="22"/>
      <c r="S569" s="22"/>
      <c r="T569" s="22"/>
      <c r="U569" s="22"/>
      <c r="V569" s="22"/>
      <c r="W569" s="22"/>
      <c r="X569" s="15"/>
      <c r="Y569" s="6" t="s">
        <v>2618</v>
      </c>
      <c r="Z569" s="10" t="s">
        <v>2656</v>
      </c>
      <c r="AA569" s="12" t="str">
        <f t="shared" si="1"/>
        <v>M1-EyP-1b-I-3</v>
      </c>
      <c r="AB569" s="15" t="s">
        <v>43</v>
      </c>
      <c r="AC569" s="16" t="s">
        <v>219</v>
      </c>
      <c r="AD569" s="16" t="s">
        <v>44</v>
      </c>
      <c r="AE569" s="16"/>
    </row>
    <row r="570" ht="75.0" customHeight="1">
      <c r="A570" s="6" t="s">
        <v>2645</v>
      </c>
      <c r="B570" s="6" t="s">
        <v>2646</v>
      </c>
      <c r="C570" s="44" t="s">
        <v>49</v>
      </c>
      <c r="D570" s="8" t="s">
        <v>33</v>
      </c>
      <c r="E570" s="6"/>
      <c r="F570" s="17" t="s">
        <v>2657</v>
      </c>
      <c r="G570" s="17" t="s">
        <v>2658</v>
      </c>
      <c r="H570" s="9"/>
      <c r="I570" s="6" t="s">
        <v>266</v>
      </c>
      <c r="J570" s="6" t="s">
        <v>71</v>
      </c>
      <c r="K570" s="17" t="s">
        <v>2659</v>
      </c>
      <c r="L570" s="9" t="s">
        <v>2660</v>
      </c>
      <c r="M570" s="15" t="s">
        <v>39</v>
      </c>
      <c r="N570" s="10" t="s">
        <v>2661</v>
      </c>
      <c r="O570" s="10" t="s">
        <v>2661</v>
      </c>
      <c r="P570" s="22"/>
      <c r="Q570" s="15"/>
      <c r="R570" s="22"/>
      <c r="S570" s="22"/>
      <c r="T570" s="22"/>
      <c r="U570" s="22"/>
      <c r="V570" s="22"/>
      <c r="W570" s="22"/>
      <c r="X570" s="15"/>
      <c r="Y570" s="6" t="s">
        <v>2618</v>
      </c>
      <c r="Z570" s="10" t="s">
        <v>2662</v>
      </c>
      <c r="AA570" s="12" t="str">
        <f t="shared" si="1"/>
        <v>M1-EyP-1b-E-1</v>
      </c>
      <c r="AB570" s="15" t="s">
        <v>43</v>
      </c>
      <c r="AC570" s="16" t="s">
        <v>219</v>
      </c>
      <c r="AD570" s="16" t="s">
        <v>44</v>
      </c>
      <c r="AE570" s="16"/>
    </row>
    <row r="571" ht="75.0" customHeight="1">
      <c r="A571" s="6" t="s">
        <v>2645</v>
      </c>
      <c r="B571" s="6" t="s">
        <v>2646</v>
      </c>
      <c r="C571" s="44" t="s">
        <v>49</v>
      </c>
      <c r="D571" s="8" t="s">
        <v>33</v>
      </c>
      <c r="E571" s="6"/>
      <c r="F571" s="17" t="s">
        <v>2663</v>
      </c>
      <c r="G571" s="17" t="s">
        <v>2664</v>
      </c>
      <c r="H571" s="9"/>
      <c r="I571" s="6" t="s">
        <v>214</v>
      </c>
      <c r="J571" s="6" t="s">
        <v>71</v>
      </c>
      <c r="K571" s="17" t="s">
        <v>2665</v>
      </c>
      <c r="L571" s="9" t="s">
        <v>2666</v>
      </c>
      <c r="M571" s="15" t="s">
        <v>39</v>
      </c>
      <c r="N571" s="10" t="s">
        <v>2667</v>
      </c>
      <c r="O571" s="10" t="s">
        <v>2667</v>
      </c>
      <c r="P571" s="22"/>
      <c r="Q571" s="15"/>
      <c r="R571" s="22"/>
      <c r="S571" s="22"/>
      <c r="T571" s="22"/>
      <c r="U571" s="22"/>
      <c r="V571" s="22"/>
      <c r="W571" s="22"/>
      <c r="X571" s="15"/>
      <c r="Y571" s="6" t="s">
        <v>2618</v>
      </c>
      <c r="Z571" s="10" t="s">
        <v>2668</v>
      </c>
      <c r="AA571" s="12" t="str">
        <f t="shared" si="1"/>
        <v>M1-EyP-1b-E-2</v>
      </c>
      <c r="AB571" s="15" t="s">
        <v>43</v>
      </c>
      <c r="AC571" s="16" t="s">
        <v>219</v>
      </c>
      <c r="AD571" s="16" t="s">
        <v>44</v>
      </c>
      <c r="AE571" s="16"/>
    </row>
    <row r="572" ht="75.0" customHeight="1">
      <c r="A572" s="6" t="s">
        <v>2645</v>
      </c>
      <c r="B572" s="6" t="s">
        <v>2646</v>
      </c>
      <c r="C572" s="44" t="s">
        <v>49</v>
      </c>
      <c r="D572" s="8" t="s">
        <v>33</v>
      </c>
      <c r="E572" s="6"/>
      <c r="F572" s="17" t="s">
        <v>2669</v>
      </c>
      <c r="G572" s="9" t="s">
        <v>2670</v>
      </c>
      <c r="H572" s="9"/>
      <c r="I572" s="6" t="s">
        <v>214</v>
      </c>
      <c r="J572" s="6" t="s">
        <v>71</v>
      </c>
      <c r="K572" s="17" t="s">
        <v>2671</v>
      </c>
      <c r="L572" s="9" t="s">
        <v>2672</v>
      </c>
      <c r="M572" s="15" t="s">
        <v>39</v>
      </c>
      <c r="N572" s="10" t="s">
        <v>2673</v>
      </c>
      <c r="O572" s="10" t="s">
        <v>2673</v>
      </c>
      <c r="P572" s="22"/>
      <c r="Q572" s="15"/>
      <c r="R572" s="22"/>
      <c r="S572" s="22"/>
      <c r="T572" s="22"/>
      <c r="U572" s="22"/>
      <c r="V572" s="22"/>
      <c r="W572" s="22"/>
      <c r="X572" s="15"/>
      <c r="Y572" s="6" t="s">
        <v>2618</v>
      </c>
      <c r="Z572" s="10" t="s">
        <v>2674</v>
      </c>
      <c r="AA572" s="12" t="str">
        <f t="shared" si="1"/>
        <v>M1-EyP-1b-E-3</v>
      </c>
      <c r="AB572" s="15" t="s">
        <v>43</v>
      </c>
      <c r="AC572" s="16" t="s">
        <v>219</v>
      </c>
      <c r="AD572" s="16" t="s">
        <v>44</v>
      </c>
      <c r="AE572" s="16"/>
    </row>
    <row r="573" ht="75.0" customHeight="1">
      <c r="A573" s="6" t="s">
        <v>2675</v>
      </c>
      <c r="B573" s="6" t="s">
        <v>2676</v>
      </c>
      <c r="C573" s="43" t="s">
        <v>32</v>
      </c>
      <c r="D573" s="8" t="s">
        <v>33</v>
      </c>
      <c r="E573" s="6"/>
      <c r="F573" s="17" t="s">
        <v>2677</v>
      </c>
      <c r="G573" s="20"/>
      <c r="H573" s="9"/>
      <c r="I573" s="16" t="s">
        <v>214</v>
      </c>
      <c r="J573" s="6" t="s">
        <v>47</v>
      </c>
      <c r="K573" s="17" t="s">
        <v>2678</v>
      </c>
      <c r="L573" s="17" t="s">
        <v>86</v>
      </c>
      <c r="M573" s="15" t="s">
        <v>39</v>
      </c>
      <c r="N573" s="14" t="s">
        <v>2679</v>
      </c>
      <c r="O573" s="14" t="s">
        <v>2679</v>
      </c>
      <c r="P573" s="22"/>
      <c r="Q573" s="15"/>
      <c r="R573" s="22"/>
      <c r="S573" s="22"/>
      <c r="T573" s="22"/>
      <c r="U573" s="22"/>
      <c r="V573" s="22"/>
      <c r="W573" s="22"/>
      <c r="X573" s="15"/>
      <c r="Y573" s="6" t="s">
        <v>2618</v>
      </c>
      <c r="Z573" s="10" t="s">
        <v>2680</v>
      </c>
      <c r="AA573" s="12" t="str">
        <f t="shared" si="1"/>
        <v>M1-EyP-2a-I-1</v>
      </c>
      <c r="AB573" s="15" t="s">
        <v>43</v>
      </c>
      <c r="AC573" s="16" t="s">
        <v>219</v>
      </c>
      <c r="AD573" s="16" t="s">
        <v>44</v>
      </c>
      <c r="AE573" s="16" t="s">
        <v>45</v>
      </c>
    </row>
    <row r="574" ht="75.0" customHeight="1">
      <c r="A574" s="6" t="s">
        <v>2675</v>
      </c>
      <c r="B574" s="6" t="s">
        <v>2676</v>
      </c>
      <c r="C574" s="43" t="s">
        <v>32</v>
      </c>
      <c r="D574" s="8" t="s">
        <v>33</v>
      </c>
      <c r="E574" s="6"/>
      <c r="F574" s="17" t="s">
        <v>2681</v>
      </c>
      <c r="G574" s="9"/>
      <c r="H574" s="9"/>
      <c r="I574" s="16" t="s">
        <v>214</v>
      </c>
      <c r="J574" s="6" t="s">
        <v>47</v>
      </c>
      <c r="K574" s="17" t="s">
        <v>2678</v>
      </c>
      <c r="L574" s="9" t="s">
        <v>86</v>
      </c>
      <c r="M574" s="15" t="s">
        <v>39</v>
      </c>
      <c r="N574" s="10" t="s">
        <v>2682</v>
      </c>
      <c r="O574" s="10" t="s">
        <v>2682</v>
      </c>
      <c r="P574" s="22"/>
      <c r="Q574" s="15"/>
      <c r="R574" s="22"/>
      <c r="S574" s="22"/>
      <c r="T574" s="22"/>
      <c r="U574" s="22"/>
      <c r="V574" s="22"/>
      <c r="W574" s="22"/>
      <c r="X574" s="15"/>
      <c r="Y574" s="6" t="s">
        <v>2618</v>
      </c>
      <c r="Z574" s="14" t="s">
        <v>2683</v>
      </c>
      <c r="AA574" s="12" t="str">
        <f t="shared" si="1"/>
        <v>M1-EyP-2a-I-2</v>
      </c>
      <c r="AB574" s="15" t="s">
        <v>43</v>
      </c>
      <c r="AC574" s="16" t="s">
        <v>219</v>
      </c>
      <c r="AD574" s="16" t="s">
        <v>44</v>
      </c>
      <c r="AE574" s="16" t="s">
        <v>45</v>
      </c>
    </row>
    <row r="575" ht="75.0" customHeight="1">
      <c r="A575" s="6" t="s">
        <v>2675</v>
      </c>
      <c r="B575" s="6" t="s">
        <v>2676</v>
      </c>
      <c r="C575" s="43" t="s">
        <v>32</v>
      </c>
      <c r="D575" s="8" t="s">
        <v>33</v>
      </c>
      <c r="E575" s="6"/>
      <c r="F575" s="17" t="s">
        <v>2684</v>
      </c>
      <c r="G575" s="9"/>
      <c r="H575" s="9"/>
      <c r="I575" s="16" t="s">
        <v>214</v>
      </c>
      <c r="J575" s="6" t="s">
        <v>47</v>
      </c>
      <c r="K575" s="17" t="s">
        <v>2678</v>
      </c>
      <c r="L575" s="9" t="s">
        <v>86</v>
      </c>
      <c r="M575" s="15" t="s">
        <v>39</v>
      </c>
      <c r="N575" s="10" t="s">
        <v>2685</v>
      </c>
      <c r="O575" s="10" t="s">
        <v>2685</v>
      </c>
      <c r="P575" s="22"/>
      <c r="Q575" s="15"/>
      <c r="R575" s="22"/>
      <c r="S575" s="22"/>
      <c r="T575" s="22"/>
      <c r="U575" s="22"/>
      <c r="V575" s="22"/>
      <c r="W575" s="22"/>
      <c r="X575" s="15"/>
      <c r="Y575" s="6" t="s">
        <v>2618</v>
      </c>
      <c r="Z575" s="14" t="s">
        <v>2686</v>
      </c>
      <c r="AA575" s="12" t="str">
        <f t="shared" si="1"/>
        <v>M1-EyP-2a-I-3</v>
      </c>
      <c r="AB575" s="15" t="s">
        <v>43</v>
      </c>
      <c r="AC575" s="16" t="s">
        <v>219</v>
      </c>
      <c r="AD575" s="16" t="s">
        <v>44</v>
      </c>
      <c r="AE575" s="16" t="s">
        <v>45</v>
      </c>
    </row>
    <row r="576" ht="75.0" customHeight="1">
      <c r="A576" s="6" t="s">
        <v>2675</v>
      </c>
      <c r="B576" s="6" t="s">
        <v>2676</v>
      </c>
      <c r="C576" s="44" t="s">
        <v>49</v>
      </c>
      <c r="D576" s="8" t="s">
        <v>33</v>
      </c>
      <c r="E576" s="6"/>
      <c r="F576" s="21" t="s">
        <v>2687</v>
      </c>
      <c r="G576" s="17" t="s">
        <v>2688</v>
      </c>
      <c r="H576" s="9"/>
      <c r="I576" s="6" t="s">
        <v>103</v>
      </c>
      <c r="J576" s="6" t="s">
        <v>71</v>
      </c>
      <c r="K576" s="17" t="s">
        <v>2678</v>
      </c>
      <c r="L576" s="9" t="s">
        <v>2660</v>
      </c>
      <c r="M576" s="15" t="s">
        <v>39</v>
      </c>
      <c r="N576" s="14" t="s">
        <v>2689</v>
      </c>
      <c r="O576" s="14" t="s">
        <v>2689</v>
      </c>
      <c r="P576" s="22"/>
      <c r="Q576" s="15"/>
      <c r="R576" s="22"/>
      <c r="S576" s="22"/>
      <c r="T576" s="22"/>
      <c r="U576" s="22"/>
      <c r="V576" s="22"/>
      <c r="W576" s="22"/>
      <c r="X576" s="15"/>
      <c r="Y576" s="6" t="s">
        <v>2618</v>
      </c>
      <c r="Z576" s="14" t="s">
        <v>2690</v>
      </c>
      <c r="AA576" s="12" t="str">
        <f t="shared" si="1"/>
        <v>M1-EyP-2a-E-1</v>
      </c>
      <c r="AB576" s="15" t="s">
        <v>43</v>
      </c>
      <c r="AC576" s="16" t="s">
        <v>219</v>
      </c>
      <c r="AD576" s="16" t="s">
        <v>44</v>
      </c>
      <c r="AE576" s="16" t="s">
        <v>45</v>
      </c>
    </row>
    <row r="577" ht="75.0" customHeight="1">
      <c r="A577" s="6" t="s">
        <v>2675</v>
      </c>
      <c r="B577" s="6" t="s">
        <v>2676</v>
      </c>
      <c r="C577" s="44" t="s">
        <v>49</v>
      </c>
      <c r="D577" s="8" t="s">
        <v>33</v>
      </c>
      <c r="E577" s="6"/>
      <c r="F577" s="21" t="s">
        <v>2691</v>
      </c>
      <c r="G577" s="9" t="s">
        <v>2692</v>
      </c>
      <c r="H577" s="9"/>
      <c r="I577" s="6" t="s">
        <v>103</v>
      </c>
      <c r="J577" s="6" t="s">
        <v>71</v>
      </c>
      <c r="K577" s="17" t="s">
        <v>2678</v>
      </c>
      <c r="L577" s="9" t="s">
        <v>2666</v>
      </c>
      <c r="M577" s="15" t="s">
        <v>39</v>
      </c>
      <c r="N577" s="14" t="s">
        <v>2693</v>
      </c>
      <c r="O577" s="14" t="s">
        <v>2693</v>
      </c>
      <c r="P577" s="22"/>
      <c r="Q577" s="15"/>
      <c r="R577" s="22"/>
      <c r="S577" s="22"/>
      <c r="T577" s="22"/>
      <c r="U577" s="22"/>
      <c r="V577" s="22"/>
      <c r="W577" s="22"/>
      <c r="X577" s="15"/>
      <c r="Y577" s="6" t="s">
        <v>2618</v>
      </c>
      <c r="Z577" s="14" t="s">
        <v>2694</v>
      </c>
      <c r="AA577" s="12" t="str">
        <f t="shared" si="1"/>
        <v>M1-EyP-2a-E-2</v>
      </c>
      <c r="AB577" s="15" t="s">
        <v>43</v>
      </c>
      <c r="AC577" s="16" t="s">
        <v>219</v>
      </c>
      <c r="AD577" s="16" t="s">
        <v>44</v>
      </c>
      <c r="AE577" s="16" t="s">
        <v>45</v>
      </c>
    </row>
    <row r="578" ht="75.0" customHeight="1">
      <c r="A578" s="6" t="s">
        <v>2675</v>
      </c>
      <c r="B578" s="6" t="s">
        <v>2676</v>
      </c>
      <c r="C578" s="44" t="s">
        <v>49</v>
      </c>
      <c r="D578" s="8" t="s">
        <v>33</v>
      </c>
      <c r="E578" s="6"/>
      <c r="F578" s="17" t="s">
        <v>2695</v>
      </c>
      <c r="G578" s="9" t="s">
        <v>2696</v>
      </c>
      <c r="H578" s="9"/>
      <c r="I578" s="6" t="s">
        <v>103</v>
      </c>
      <c r="J578" s="6" t="s">
        <v>71</v>
      </c>
      <c r="K578" s="17" t="s">
        <v>2678</v>
      </c>
      <c r="L578" s="9" t="s">
        <v>2666</v>
      </c>
      <c r="M578" s="15" t="s">
        <v>39</v>
      </c>
      <c r="N578" s="14" t="s">
        <v>2697</v>
      </c>
      <c r="O578" s="35" t="s">
        <v>2697</v>
      </c>
      <c r="P578" s="22"/>
      <c r="Q578" s="15"/>
      <c r="R578" s="22"/>
      <c r="S578" s="22"/>
      <c r="T578" s="22"/>
      <c r="U578" s="22"/>
      <c r="V578" s="22"/>
      <c r="W578" s="22"/>
      <c r="X578" s="15"/>
      <c r="Y578" s="6" t="s">
        <v>2618</v>
      </c>
      <c r="Z578" s="14" t="s">
        <v>2698</v>
      </c>
      <c r="AA578" s="12" t="str">
        <f t="shared" si="1"/>
        <v>M1-EyP-2a-E-3</v>
      </c>
      <c r="AB578" s="15" t="s">
        <v>43</v>
      </c>
      <c r="AC578" s="16" t="s">
        <v>219</v>
      </c>
      <c r="AD578" s="16" t="s">
        <v>44</v>
      </c>
      <c r="AE578" s="16" t="s">
        <v>45</v>
      </c>
    </row>
    <row r="579" ht="75.0" customHeight="1">
      <c r="A579" s="6" t="s">
        <v>2699</v>
      </c>
      <c r="B579" s="6" t="s">
        <v>2700</v>
      </c>
      <c r="C579" s="43" t="s">
        <v>32</v>
      </c>
      <c r="D579" s="8" t="s">
        <v>33</v>
      </c>
      <c r="E579" s="6"/>
      <c r="F579" s="30" t="s">
        <v>2701</v>
      </c>
      <c r="G579" s="9"/>
      <c r="H579" s="9"/>
      <c r="I579" s="16" t="s">
        <v>214</v>
      </c>
      <c r="J579" s="6" t="s">
        <v>2702</v>
      </c>
      <c r="K579" s="9" t="s">
        <v>654</v>
      </c>
      <c r="L579" s="9"/>
      <c r="M579" s="16" t="s">
        <v>39</v>
      </c>
      <c r="N579" s="9" t="s">
        <v>2703</v>
      </c>
      <c r="O579" s="9" t="s">
        <v>2703</v>
      </c>
      <c r="P579" s="22"/>
      <c r="Q579" s="15"/>
      <c r="R579" s="22"/>
      <c r="S579" s="22"/>
      <c r="T579" s="22"/>
      <c r="U579" s="22"/>
      <c r="V579" s="22"/>
      <c r="W579" s="22"/>
      <c r="X579" s="15"/>
      <c r="Y579" s="6" t="s">
        <v>2618</v>
      </c>
      <c r="Z579" s="10" t="s">
        <v>2704</v>
      </c>
      <c r="AA579" s="12" t="str">
        <f t="shared" si="1"/>
        <v>M1-EyP-2b-I-1</v>
      </c>
      <c r="AB579" s="15" t="s">
        <v>43</v>
      </c>
      <c r="AC579" s="16"/>
      <c r="AD579" s="16"/>
      <c r="AE579" s="16" t="s">
        <v>45</v>
      </c>
    </row>
    <row r="580" ht="75.0" customHeight="1">
      <c r="A580" s="6" t="s">
        <v>2699</v>
      </c>
      <c r="B580" s="6" t="s">
        <v>2700</v>
      </c>
      <c r="C580" s="43" t="s">
        <v>32</v>
      </c>
      <c r="D580" s="8" t="s">
        <v>33</v>
      </c>
      <c r="E580" s="6"/>
      <c r="F580" s="30" t="s">
        <v>2705</v>
      </c>
      <c r="G580" s="9"/>
      <c r="H580" s="9"/>
      <c r="I580" s="16" t="s">
        <v>214</v>
      </c>
      <c r="J580" s="6" t="s">
        <v>2702</v>
      </c>
      <c r="K580" s="9" t="s">
        <v>654</v>
      </c>
      <c r="L580" s="9"/>
      <c r="M580" s="15" t="s">
        <v>39</v>
      </c>
      <c r="N580" s="17" t="s">
        <v>2706</v>
      </c>
      <c r="O580" s="17" t="s">
        <v>2706</v>
      </c>
      <c r="P580" s="22"/>
      <c r="Q580" s="15"/>
      <c r="R580" s="22"/>
      <c r="S580" s="22"/>
      <c r="T580" s="22"/>
      <c r="U580" s="22"/>
      <c r="V580" s="22"/>
      <c r="W580" s="10"/>
      <c r="X580" s="15"/>
      <c r="Y580" s="6" t="s">
        <v>2618</v>
      </c>
      <c r="Z580" s="10" t="s">
        <v>2707</v>
      </c>
      <c r="AA580" s="12" t="str">
        <f t="shared" si="1"/>
        <v>M1-EyP-2b-I-2</v>
      </c>
      <c r="AB580" s="15" t="s">
        <v>43</v>
      </c>
      <c r="AC580" s="16"/>
      <c r="AD580" s="16"/>
      <c r="AE580" s="16" t="s">
        <v>45</v>
      </c>
    </row>
    <row r="581" ht="75.0" customHeight="1">
      <c r="A581" s="6" t="s">
        <v>2699</v>
      </c>
      <c r="B581" s="6" t="s">
        <v>2700</v>
      </c>
      <c r="C581" s="43" t="s">
        <v>32</v>
      </c>
      <c r="D581" s="8" t="s">
        <v>33</v>
      </c>
      <c r="E581" s="6"/>
      <c r="F581" s="9" t="s">
        <v>2708</v>
      </c>
      <c r="G581" s="9"/>
      <c r="H581" s="9"/>
      <c r="I581" s="16" t="s">
        <v>214</v>
      </c>
      <c r="J581" s="6" t="s">
        <v>2702</v>
      </c>
      <c r="K581" s="9" t="s">
        <v>654</v>
      </c>
      <c r="L581" s="9"/>
      <c r="M581" s="15" t="s">
        <v>39</v>
      </c>
      <c r="N581" s="17" t="s">
        <v>2709</v>
      </c>
      <c r="O581" s="17" t="s">
        <v>2709</v>
      </c>
      <c r="P581" s="22"/>
      <c r="Q581" s="15"/>
      <c r="R581" s="22"/>
      <c r="S581" s="22"/>
      <c r="T581" s="22"/>
      <c r="U581" s="22"/>
      <c r="V581" s="22"/>
      <c r="W581" s="22"/>
      <c r="X581" s="15"/>
      <c r="Y581" s="6" t="s">
        <v>2618</v>
      </c>
      <c r="Z581" s="10" t="s">
        <v>2710</v>
      </c>
      <c r="AA581" s="12" t="str">
        <f t="shared" si="1"/>
        <v>M1-EyP-2b-I-3</v>
      </c>
      <c r="AB581" s="15" t="s">
        <v>43</v>
      </c>
      <c r="AC581" s="16"/>
      <c r="AD581" s="16"/>
      <c r="AE581" s="16" t="s">
        <v>45</v>
      </c>
    </row>
    <row r="582" ht="75.0" customHeight="1">
      <c r="A582" s="6" t="s">
        <v>2711</v>
      </c>
      <c r="B582" s="6" t="s">
        <v>2712</v>
      </c>
      <c r="C582" s="43" t="s">
        <v>32</v>
      </c>
      <c r="D582" s="8" t="s">
        <v>33</v>
      </c>
      <c r="E582" s="6"/>
      <c r="F582" s="17" t="s">
        <v>2713</v>
      </c>
      <c r="G582" s="9"/>
      <c r="H582" s="9"/>
      <c r="I582" s="6" t="s">
        <v>214</v>
      </c>
      <c r="J582" s="16" t="s">
        <v>47</v>
      </c>
      <c r="K582" s="17" t="s">
        <v>2714</v>
      </c>
      <c r="L582" s="9"/>
      <c r="M582" s="15" t="s">
        <v>39</v>
      </c>
      <c r="N582" s="10" t="s">
        <v>2715</v>
      </c>
      <c r="O582" s="10" t="s">
        <v>2716</v>
      </c>
      <c r="P582" s="22"/>
      <c r="Q582" s="15"/>
      <c r="R582" s="22"/>
      <c r="S582" s="22"/>
      <c r="T582" s="22"/>
      <c r="U582" s="22"/>
      <c r="V582" s="22"/>
      <c r="W582" s="22"/>
      <c r="X582" s="15"/>
      <c r="Y582" s="6" t="s">
        <v>2618</v>
      </c>
      <c r="Z582" s="10" t="s">
        <v>2717</v>
      </c>
      <c r="AA582" s="12" t="str">
        <f t="shared" si="1"/>
        <v>M1-EyP-3a-I-1</v>
      </c>
      <c r="AB582" s="15" t="s">
        <v>43</v>
      </c>
      <c r="AC582" s="16" t="s">
        <v>219</v>
      </c>
      <c r="AD582" s="16" t="s">
        <v>44</v>
      </c>
      <c r="AE582" s="16" t="s">
        <v>45</v>
      </c>
    </row>
    <row r="583" ht="75.0" customHeight="1">
      <c r="A583" s="6" t="s">
        <v>2711</v>
      </c>
      <c r="B583" s="6" t="s">
        <v>2712</v>
      </c>
      <c r="C583" s="43" t="s">
        <v>32</v>
      </c>
      <c r="D583" s="8" t="s">
        <v>33</v>
      </c>
      <c r="E583" s="6"/>
      <c r="F583" s="17" t="s">
        <v>2718</v>
      </c>
      <c r="G583" s="9"/>
      <c r="H583" s="9"/>
      <c r="I583" s="6" t="s">
        <v>214</v>
      </c>
      <c r="J583" s="16" t="s">
        <v>47</v>
      </c>
      <c r="K583" s="17" t="s">
        <v>2719</v>
      </c>
      <c r="L583" s="9"/>
      <c r="M583" s="15" t="s">
        <v>39</v>
      </c>
      <c r="N583" s="10" t="s">
        <v>2720</v>
      </c>
      <c r="O583" s="10" t="s">
        <v>2721</v>
      </c>
      <c r="P583" s="22"/>
      <c r="Q583" s="15"/>
      <c r="R583" s="22"/>
      <c r="S583" s="22"/>
      <c r="T583" s="22"/>
      <c r="U583" s="22"/>
      <c r="V583" s="22"/>
      <c r="W583" s="22"/>
      <c r="X583" s="15"/>
      <c r="Y583" s="6" t="s">
        <v>2618</v>
      </c>
      <c r="Z583" s="10" t="s">
        <v>2722</v>
      </c>
      <c r="AA583" s="12" t="str">
        <f t="shared" si="1"/>
        <v>M1-EyP-3a-I-2</v>
      </c>
      <c r="AB583" s="15" t="s">
        <v>43</v>
      </c>
      <c r="AC583" s="16" t="s">
        <v>219</v>
      </c>
      <c r="AD583" s="16" t="s">
        <v>44</v>
      </c>
      <c r="AE583" s="16" t="s">
        <v>45</v>
      </c>
    </row>
    <row r="584" ht="75.0" customHeight="1">
      <c r="A584" s="6" t="s">
        <v>2711</v>
      </c>
      <c r="B584" s="6" t="s">
        <v>2712</v>
      </c>
      <c r="C584" s="43" t="s">
        <v>32</v>
      </c>
      <c r="D584" s="8" t="s">
        <v>33</v>
      </c>
      <c r="E584" s="6"/>
      <c r="F584" s="17" t="s">
        <v>2723</v>
      </c>
      <c r="G584" s="9"/>
      <c r="H584" s="9"/>
      <c r="I584" s="6" t="s">
        <v>214</v>
      </c>
      <c r="J584" s="16" t="s">
        <v>47</v>
      </c>
      <c r="K584" s="17" t="s">
        <v>2724</v>
      </c>
      <c r="L584" s="9" t="s">
        <v>2725</v>
      </c>
      <c r="M584" s="15" t="s">
        <v>39</v>
      </c>
      <c r="N584" s="10" t="s">
        <v>2726</v>
      </c>
      <c r="O584" s="10" t="s">
        <v>2727</v>
      </c>
      <c r="P584" s="22"/>
      <c r="Q584" s="15"/>
      <c r="R584" s="22"/>
      <c r="S584" s="22"/>
      <c r="T584" s="22"/>
      <c r="U584" s="22"/>
      <c r="V584" s="22"/>
      <c r="W584" s="22"/>
      <c r="X584" s="15"/>
      <c r="Y584" s="6" t="s">
        <v>2618</v>
      </c>
      <c r="Z584" s="10" t="s">
        <v>2728</v>
      </c>
      <c r="AA584" s="12" t="str">
        <f t="shared" si="1"/>
        <v>M1-EyP-3a-I-3</v>
      </c>
      <c r="AB584" s="15" t="s">
        <v>43</v>
      </c>
      <c r="AC584" s="16" t="s">
        <v>219</v>
      </c>
      <c r="AD584" s="16" t="s">
        <v>44</v>
      </c>
      <c r="AE584" s="16" t="s">
        <v>45</v>
      </c>
    </row>
    <row r="585" ht="75.0" customHeight="1">
      <c r="A585" s="6" t="s">
        <v>2711</v>
      </c>
      <c r="B585" s="6" t="s">
        <v>2712</v>
      </c>
      <c r="C585" s="44" t="s">
        <v>49</v>
      </c>
      <c r="D585" s="8" t="s">
        <v>33</v>
      </c>
      <c r="E585" s="6"/>
      <c r="F585" s="17" t="s">
        <v>2729</v>
      </c>
      <c r="G585" s="17" t="s">
        <v>2730</v>
      </c>
      <c r="H585" s="9"/>
      <c r="I585" s="6" t="s">
        <v>266</v>
      </c>
      <c r="J585" s="6" t="s">
        <v>71</v>
      </c>
      <c r="K585" s="17" t="s">
        <v>2731</v>
      </c>
      <c r="L585" s="9" t="s">
        <v>2732</v>
      </c>
      <c r="M585" s="15" t="s">
        <v>39</v>
      </c>
      <c r="N585" s="10" t="s">
        <v>2733</v>
      </c>
      <c r="O585" s="10" t="s">
        <v>2734</v>
      </c>
      <c r="P585" s="22"/>
      <c r="Q585" s="15"/>
      <c r="R585" s="22"/>
      <c r="S585" s="22"/>
      <c r="T585" s="22"/>
      <c r="U585" s="22"/>
      <c r="V585" s="22"/>
      <c r="W585" s="22"/>
      <c r="X585" s="15"/>
      <c r="Y585" s="6" t="s">
        <v>2618</v>
      </c>
      <c r="Z585" s="10" t="s">
        <v>2735</v>
      </c>
      <c r="AA585" s="12" t="str">
        <f t="shared" si="1"/>
        <v>M1-EyP-3a-E-1</v>
      </c>
      <c r="AB585" s="15" t="s">
        <v>43</v>
      </c>
      <c r="AC585" s="16" t="s">
        <v>219</v>
      </c>
      <c r="AD585" s="16" t="s">
        <v>44</v>
      </c>
      <c r="AE585" s="16" t="s">
        <v>45</v>
      </c>
    </row>
    <row r="586" ht="75.0" customHeight="1">
      <c r="A586" s="6" t="s">
        <v>2711</v>
      </c>
      <c r="B586" s="6" t="s">
        <v>2712</v>
      </c>
      <c r="C586" s="44" t="s">
        <v>49</v>
      </c>
      <c r="D586" s="8" t="s">
        <v>33</v>
      </c>
      <c r="E586" s="6"/>
      <c r="F586" s="17" t="s">
        <v>2736</v>
      </c>
      <c r="G586" s="17" t="s">
        <v>2737</v>
      </c>
      <c r="H586" s="9"/>
      <c r="I586" s="6" t="s">
        <v>266</v>
      </c>
      <c r="J586" s="6" t="s">
        <v>71</v>
      </c>
      <c r="K586" s="17" t="s">
        <v>2738</v>
      </c>
      <c r="L586" s="9" t="s">
        <v>2739</v>
      </c>
      <c r="M586" s="15" t="s">
        <v>39</v>
      </c>
      <c r="N586" s="10" t="s">
        <v>2740</v>
      </c>
      <c r="O586" s="10" t="s">
        <v>2741</v>
      </c>
      <c r="P586" s="22"/>
      <c r="Q586" s="15"/>
      <c r="R586" s="22"/>
      <c r="S586" s="22"/>
      <c r="T586" s="22"/>
      <c r="U586" s="22"/>
      <c r="V586" s="22"/>
      <c r="W586" s="22"/>
      <c r="X586" s="15"/>
      <c r="Y586" s="6" t="s">
        <v>2618</v>
      </c>
      <c r="Z586" s="10" t="s">
        <v>2742</v>
      </c>
      <c r="AA586" s="12" t="str">
        <f t="shared" si="1"/>
        <v>M1-EyP-3a-E-2</v>
      </c>
      <c r="AB586" s="15" t="s">
        <v>43</v>
      </c>
      <c r="AC586" s="16" t="s">
        <v>219</v>
      </c>
      <c r="AD586" s="16" t="s">
        <v>44</v>
      </c>
      <c r="AE586" s="16" t="s">
        <v>45</v>
      </c>
    </row>
    <row r="587" ht="75.0" customHeight="1">
      <c r="A587" s="6" t="s">
        <v>2711</v>
      </c>
      <c r="B587" s="6" t="s">
        <v>2712</v>
      </c>
      <c r="C587" s="44" t="s">
        <v>49</v>
      </c>
      <c r="D587" s="8" t="s">
        <v>33</v>
      </c>
      <c r="E587" s="6"/>
      <c r="F587" s="17" t="s">
        <v>2743</v>
      </c>
      <c r="G587" s="17" t="s">
        <v>2744</v>
      </c>
      <c r="H587" s="9"/>
      <c r="I587" s="6" t="s">
        <v>266</v>
      </c>
      <c r="J587" s="6" t="s">
        <v>71</v>
      </c>
      <c r="K587" s="17" t="s">
        <v>2745</v>
      </c>
      <c r="L587" s="9" t="s">
        <v>2732</v>
      </c>
      <c r="M587" s="15" t="s">
        <v>39</v>
      </c>
      <c r="N587" s="10" t="s">
        <v>2746</v>
      </c>
      <c r="O587" s="10" t="s">
        <v>2747</v>
      </c>
      <c r="P587" s="22"/>
      <c r="Q587" s="15"/>
      <c r="R587" s="22"/>
      <c r="S587" s="22"/>
      <c r="T587" s="22"/>
      <c r="U587" s="22"/>
      <c r="V587" s="22"/>
      <c r="W587" s="22"/>
      <c r="X587" s="15"/>
      <c r="Y587" s="6" t="s">
        <v>2618</v>
      </c>
      <c r="Z587" s="10" t="s">
        <v>2748</v>
      </c>
      <c r="AA587" s="12" t="str">
        <f t="shared" si="1"/>
        <v>M1-EyP-3a-E-3</v>
      </c>
      <c r="AB587" s="15" t="s">
        <v>43</v>
      </c>
      <c r="AC587" s="16" t="s">
        <v>219</v>
      </c>
      <c r="AD587" s="16" t="s">
        <v>44</v>
      </c>
      <c r="AE587" s="16" t="s">
        <v>45</v>
      </c>
    </row>
    <row r="588" ht="75.0" customHeight="1">
      <c r="A588" s="6" t="s">
        <v>2749</v>
      </c>
      <c r="B588" s="6" t="s">
        <v>2750</v>
      </c>
      <c r="C588" s="43" t="s">
        <v>32</v>
      </c>
      <c r="D588" s="16" t="s">
        <v>33</v>
      </c>
      <c r="E588" s="6"/>
      <c r="F588" s="10" t="s">
        <v>2751</v>
      </c>
      <c r="G588" s="10"/>
      <c r="H588" s="6"/>
      <c r="I588" s="16" t="s">
        <v>214</v>
      </c>
      <c r="J588" s="17" t="s">
        <v>2752</v>
      </c>
      <c r="K588" s="10"/>
      <c r="L588" s="16"/>
      <c r="M588" s="15" t="s">
        <v>39</v>
      </c>
      <c r="N588" s="10" t="s">
        <v>2753</v>
      </c>
      <c r="O588" s="10" t="s">
        <v>2754</v>
      </c>
      <c r="P588" s="15"/>
      <c r="Q588" s="15"/>
      <c r="R588" s="15"/>
      <c r="S588" s="15"/>
      <c r="T588" s="15"/>
      <c r="U588" s="15"/>
      <c r="V588" s="15"/>
      <c r="W588" s="42"/>
      <c r="X588" s="16"/>
      <c r="Y588" s="6" t="s">
        <v>2618</v>
      </c>
      <c r="Z588" s="10" t="s">
        <v>2755</v>
      </c>
      <c r="AA588" s="12" t="str">
        <f t="shared" si="1"/>
        <v>M1-EyP-3b-I-1</v>
      </c>
      <c r="AB588" s="15" t="s">
        <v>43</v>
      </c>
      <c r="AC588" s="15"/>
      <c r="AD588" s="15"/>
      <c r="AE588" s="16" t="s">
        <v>45</v>
      </c>
    </row>
    <row r="589" ht="75.0" customHeight="1">
      <c r="A589" s="6" t="s">
        <v>2749</v>
      </c>
      <c r="B589" s="6" t="s">
        <v>2750</v>
      </c>
      <c r="C589" s="43" t="s">
        <v>32</v>
      </c>
      <c r="D589" s="16" t="s">
        <v>33</v>
      </c>
      <c r="E589" s="6"/>
      <c r="F589" s="17" t="s">
        <v>2756</v>
      </c>
      <c r="G589" s="17"/>
      <c r="H589" s="9"/>
      <c r="I589" s="16" t="s">
        <v>214</v>
      </c>
      <c r="J589" s="17" t="s">
        <v>2752</v>
      </c>
      <c r="K589" s="17"/>
      <c r="L589" s="9"/>
      <c r="M589" s="15" t="s">
        <v>39</v>
      </c>
      <c r="N589" s="10" t="s">
        <v>2757</v>
      </c>
      <c r="O589" s="10" t="s">
        <v>2754</v>
      </c>
      <c r="P589" s="22"/>
      <c r="Q589" s="15"/>
      <c r="R589" s="22"/>
      <c r="S589" s="22"/>
      <c r="T589" s="22"/>
      <c r="U589" s="22"/>
      <c r="V589" s="22"/>
      <c r="W589" s="22"/>
      <c r="X589" s="15"/>
      <c r="Y589" s="6" t="s">
        <v>2618</v>
      </c>
      <c r="Z589" s="10" t="s">
        <v>2758</v>
      </c>
      <c r="AA589" s="12" t="str">
        <f t="shared" si="1"/>
        <v>M1-EyP-3b-I-2</v>
      </c>
      <c r="AB589" s="15" t="s">
        <v>43</v>
      </c>
      <c r="AC589" s="16"/>
      <c r="AD589" s="16"/>
      <c r="AE589" s="16" t="s">
        <v>45</v>
      </c>
    </row>
    <row r="590" ht="75.0" customHeight="1">
      <c r="A590" s="6" t="s">
        <v>2749</v>
      </c>
      <c r="B590" s="6" t="s">
        <v>2750</v>
      </c>
      <c r="C590" s="43" t="s">
        <v>32</v>
      </c>
      <c r="D590" s="16" t="s">
        <v>33</v>
      </c>
      <c r="E590" s="6"/>
      <c r="F590" s="17" t="s">
        <v>2759</v>
      </c>
      <c r="G590" s="17"/>
      <c r="H590" s="9"/>
      <c r="I590" s="16" t="s">
        <v>214</v>
      </c>
      <c r="J590" s="17" t="s">
        <v>2752</v>
      </c>
      <c r="K590" s="17"/>
      <c r="L590" s="9"/>
      <c r="M590" s="15" t="s">
        <v>39</v>
      </c>
      <c r="N590" s="10" t="s">
        <v>2760</v>
      </c>
      <c r="O590" s="10" t="s">
        <v>2754</v>
      </c>
      <c r="P590" s="22"/>
      <c r="Q590" s="15"/>
      <c r="R590" s="22"/>
      <c r="S590" s="22"/>
      <c r="T590" s="22"/>
      <c r="U590" s="22"/>
      <c r="V590" s="22"/>
      <c r="W590" s="22"/>
      <c r="X590" s="15"/>
      <c r="Y590" s="6" t="s">
        <v>2618</v>
      </c>
      <c r="Z590" s="10" t="s">
        <v>2761</v>
      </c>
      <c r="AA590" s="12" t="str">
        <f t="shared" si="1"/>
        <v>M1-EyP-3b-I-3</v>
      </c>
      <c r="AB590" s="15" t="s">
        <v>43</v>
      </c>
      <c r="AC590" s="16"/>
      <c r="AD590" s="16"/>
      <c r="AE590" s="16" t="s">
        <v>45</v>
      </c>
    </row>
    <row r="591" ht="75.0" customHeight="1">
      <c r="A591" s="6" t="s">
        <v>2762</v>
      </c>
      <c r="B591" s="6" t="s">
        <v>2763</v>
      </c>
      <c r="C591" s="43" t="s">
        <v>32</v>
      </c>
      <c r="D591" s="8" t="s">
        <v>33</v>
      </c>
      <c r="E591" s="6"/>
      <c r="F591" s="17" t="s">
        <v>2764</v>
      </c>
      <c r="G591" s="9"/>
      <c r="H591" s="9"/>
      <c r="I591" s="6" t="s">
        <v>103</v>
      </c>
      <c r="J591" s="6" t="s">
        <v>47</v>
      </c>
      <c r="K591" s="17" t="s">
        <v>2765</v>
      </c>
      <c r="L591" s="20"/>
      <c r="M591" s="15" t="s">
        <v>39</v>
      </c>
      <c r="N591" s="10" t="s">
        <v>2766</v>
      </c>
      <c r="O591" s="10" t="s">
        <v>2766</v>
      </c>
      <c r="P591" s="22"/>
      <c r="Q591" s="15"/>
      <c r="R591" s="22"/>
      <c r="S591" s="22"/>
      <c r="T591" s="22"/>
      <c r="U591" s="22"/>
      <c r="V591" s="22"/>
      <c r="W591" s="22"/>
      <c r="X591" s="15"/>
      <c r="Y591" s="6" t="s">
        <v>2618</v>
      </c>
      <c r="Z591" s="14" t="s">
        <v>2767</v>
      </c>
      <c r="AA591" s="12" t="str">
        <f t="shared" si="1"/>
        <v>M1-EyP-4a-I-1</v>
      </c>
      <c r="AB591" s="15" t="s">
        <v>43</v>
      </c>
      <c r="AC591" s="16" t="s">
        <v>219</v>
      </c>
      <c r="AD591" s="16" t="s">
        <v>44</v>
      </c>
      <c r="AE591" s="16"/>
    </row>
    <row r="592" ht="75.0" customHeight="1">
      <c r="A592" s="6" t="s">
        <v>2762</v>
      </c>
      <c r="B592" s="6" t="s">
        <v>2763</v>
      </c>
      <c r="C592" s="43" t="s">
        <v>32</v>
      </c>
      <c r="D592" s="8" t="s">
        <v>33</v>
      </c>
      <c r="E592" s="6"/>
      <c r="F592" s="9" t="s">
        <v>2768</v>
      </c>
      <c r="G592" s="9"/>
      <c r="H592" s="9"/>
      <c r="I592" s="6" t="s">
        <v>103</v>
      </c>
      <c r="J592" s="6" t="s">
        <v>47</v>
      </c>
      <c r="K592" s="17" t="s">
        <v>2769</v>
      </c>
      <c r="L592" s="20"/>
      <c r="M592" s="16" t="s">
        <v>39</v>
      </c>
      <c r="N592" s="10" t="s">
        <v>2766</v>
      </c>
      <c r="O592" s="10" t="s">
        <v>2766</v>
      </c>
      <c r="P592" s="22"/>
      <c r="Q592" s="15"/>
      <c r="R592" s="22"/>
      <c r="S592" s="22"/>
      <c r="T592" s="22"/>
      <c r="U592" s="22"/>
      <c r="V592" s="22"/>
      <c r="W592" s="22"/>
      <c r="X592" s="15"/>
      <c r="Y592" s="6" t="s">
        <v>2618</v>
      </c>
      <c r="Z592" s="14" t="s">
        <v>2770</v>
      </c>
      <c r="AA592" s="12" t="str">
        <f t="shared" si="1"/>
        <v>M1-EyP-4a-I-2</v>
      </c>
      <c r="AB592" s="15" t="s">
        <v>43</v>
      </c>
      <c r="AC592" s="16" t="s">
        <v>219</v>
      </c>
      <c r="AD592" s="16" t="s">
        <v>44</v>
      </c>
      <c r="AE592" s="16"/>
    </row>
    <row r="593" ht="75.0" customHeight="1">
      <c r="A593" s="6" t="s">
        <v>2762</v>
      </c>
      <c r="B593" s="6" t="s">
        <v>2763</v>
      </c>
      <c r="C593" s="43" t="s">
        <v>32</v>
      </c>
      <c r="D593" s="8" t="s">
        <v>33</v>
      </c>
      <c r="E593" s="6"/>
      <c r="F593" s="17" t="s">
        <v>2771</v>
      </c>
      <c r="G593" s="9"/>
      <c r="H593" s="9"/>
      <c r="I593" s="6" t="s">
        <v>103</v>
      </c>
      <c r="J593" s="6" t="s">
        <v>47</v>
      </c>
      <c r="K593" s="17" t="s">
        <v>2772</v>
      </c>
      <c r="L593" s="20"/>
      <c r="M593" s="15" t="s">
        <v>39</v>
      </c>
      <c r="N593" s="10" t="s">
        <v>2766</v>
      </c>
      <c r="O593" s="10" t="s">
        <v>2766</v>
      </c>
      <c r="P593" s="22"/>
      <c r="Q593" s="15"/>
      <c r="R593" s="22"/>
      <c r="S593" s="22"/>
      <c r="T593" s="22"/>
      <c r="U593" s="22"/>
      <c r="V593" s="22"/>
      <c r="W593" s="22"/>
      <c r="X593" s="15"/>
      <c r="Y593" s="6" t="s">
        <v>2618</v>
      </c>
      <c r="Z593" s="14" t="s">
        <v>2773</v>
      </c>
      <c r="AA593" s="12" t="str">
        <f t="shared" si="1"/>
        <v>M1-EyP-4a-I-3</v>
      </c>
      <c r="AB593" s="15" t="s">
        <v>43</v>
      </c>
      <c r="AC593" s="16" t="s">
        <v>219</v>
      </c>
      <c r="AD593" s="16" t="s">
        <v>44</v>
      </c>
      <c r="AE593" s="16"/>
    </row>
    <row r="594" ht="75.0" customHeight="1">
      <c r="A594" s="6" t="s">
        <v>2762</v>
      </c>
      <c r="B594" s="6" t="s">
        <v>2763</v>
      </c>
      <c r="C594" s="44" t="s">
        <v>49</v>
      </c>
      <c r="D594" s="8" t="s">
        <v>33</v>
      </c>
      <c r="E594" s="6"/>
      <c r="F594" s="9" t="s">
        <v>2774</v>
      </c>
      <c r="G594" s="17" t="s">
        <v>2775</v>
      </c>
      <c r="H594" s="9"/>
      <c r="I594" s="6" t="s">
        <v>103</v>
      </c>
      <c r="J594" s="6" t="s">
        <v>110</v>
      </c>
      <c r="K594" s="17" t="s">
        <v>2776</v>
      </c>
      <c r="L594" s="20" t="s">
        <v>2777</v>
      </c>
      <c r="M594" s="15" t="s">
        <v>39</v>
      </c>
      <c r="N594" s="10" t="s">
        <v>2766</v>
      </c>
      <c r="O594" s="10" t="s">
        <v>2766</v>
      </c>
      <c r="P594" s="22"/>
      <c r="Q594" s="15"/>
      <c r="R594" s="22"/>
      <c r="S594" s="22"/>
      <c r="T594" s="22"/>
      <c r="U594" s="22"/>
      <c r="V594" s="22"/>
      <c r="W594" s="22"/>
      <c r="X594" s="15"/>
      <c r="Y594" s="6" t="s">
        <v>2618</v>
      </c>
      <c r="Z594" s="14" t="s">
        <v>2778</v>
      </c>
      <c r="AA594" s="12" t="str">
        <f t="shared" si="1"/>
        <v>M1-EyP-4a-E-1</v>
      </c>
      <c r="AB594" s="15" t="s">
        <v>43</v>
      </c>
      <c r="AC594" s="16" t="s">
        <v>219</v>
      </c>
      <c r="AD594" s="16" t="s">
        <v>44</v>
      </c>
      <c r="AE594" s="16"/>
    </row>
    <row r="595" ht="75.0" customHeight="1">
      <c r="A595" s="6" t="s">
        <v>2762</v>
      </c>
      <c r="B595" s="6" t="s">
        <v>2763</v>
      </c>
      <c r="C595" s="44" t="s">
        <v>49</v>
      </c>
      <c r="D595" s="8" t="s">
        <v>33</v>
      </c>
      <c r="E595" s="6"/>
      <c r="F595" s="9" t="s">
        <v>2774</v>
      </c>
      <c r="G595" s="9" t="s">
        <v>2779</v>
      </c>
      <c r="H595" s="9"/>
      <c r="I595" s="6" t="s">
        <v>103</v>
      </c>
      <c r="J595" s="6" t="s">
        <v>110</v>
      </c>
      <c r="K595" s="17" t="s">
        <v>2780</v>
      </c>
      <c r="L595" s="9" t="s">
        <v>2781</v>
      </c>
      <c r="M595" s="15" t="s">
        <v>39</v>
      </c>
      <c r="N595" s="10" t="s">
        <v>2766</v>
      </c>
      <c r="O595" s="10" t="s">
        <v>2766</v>
      </c>
      <c r="P595" s="22"/>
      <c r="Q595" s="15"/>
      <c r="R595" s="22"/>
      <c r="S595" s="22"/>
      <c r="T595" s="22"/>
      <c r="U595" s="22"/>
      <c r="V595" s="22"/>
      <c r="W595" s="22"/>
      <c r="X595" s="15"/>
      <c r="Y595" s="6" t="s">
        <v>2618</v>
      </c>
      <c r="Z595" s="14" t="s">
        <v>2782</v>
      </c>
      <c r="AA595" s="12" t="str">
        <f t="shared" si="1"/>
        <v>M1-EyP-4a-E-2</v>
      </c>
      <c r="AB595" s="15" t="s">
        <v>43</v>
      </c>
      <c r="AC595" s="16" t="s">
        <v>219</v>
      </c>
      <c r="AD595" s="16" t="s">
        <v>44</v>
      </c>
      <c r="AE595" s="16"/>
    </row>
    <row r="596" ht="75.0" customHeight="1">
      <c r="A596" s="16" t="s">
        <v>2762</v>
      </c>
      <c r="B596" s="6" t="s">
        <v>2763</v>
      </c>
      <c r="C596" s="44" t="s">
        <v>49</v>
      </c>
      <c r="D596" s="8" t="s">
        <v>33</v>
      </c>
      <c r="E596" s="6"/>
      <c r="F596" s="9" t="s">
        <v>2774</v>
      </c>
      <c r="G596" s="9" t="s">
        <v>2779</v>
      </c>
      <c r="H596" s="9"/>
      <c r="I596" s="6" t="s">
        <v>103</v>
      </c>
      <c r="J596" s="6" t="s">
        <v>110</v>
      </c>
      <c r="K596" s="17" t="s">
        <v>2783</v>
      </c>
      <c r="L596" s="9" t="s">
        <v>2784</v>
      </c>
      <c r="M596" s="15" t="s">
        <v>39</v>
      </c>
      <c r="N596" s="10" t="s">
        <v>2766</v>
      </c>
      <c r="O596" s="10" t="s">
        <v>2766</v>
      </c>
      <c r="P596" s="22"/>
      <c r="Q596" s="15"/>
      <c r="R596" s="10"/>
      <c r="S596" s="22"/>
      <c r="T596" s="22"/>
      <c r="U596" s="22"/>
      <c r="V596" s="22"/>
      <c r="W596" s="22"/>
      <c r="X596" s="15"/>
      <c r="Y596" s="6" t="s">
        <v>2618</v>
      </c>
      <c r="Z596" s="10" t="s">
        <v>2785</v>
      </c>
      <c r="AA596" s="12" t="str">
        <f t="shared" si="1"/>
        <v>M1-EyP-4a-E-3</v>
      </c>
      <c r="AB596" s="15" t="s">
        <v>43</v>
      </c>
      <c r="AC596" s="16" t="s">
        <v>219</v>
      </c>
      <c r="AD596" s="16" t="s">
        <v>44</v>
      </c>
      <c r="AE596" s="16"/>
    </row>
  </sheetData>
  <customSheetViews>
    <customSheetView guid="{0E152734-F10D-42B2-AA34-541BE9477046}" filter="1" showAutoFilter="1">
      <autoFilter ref="$A$1:$AE$596"/>
    </customSheetView>
    <customSheetView guid="{6B910B0C-1332-44A1-AB9A-9F6745DDB665}" filter="1" showAutoFilter="1">
      <autoFilter ref="$A$1:$AE$596">
        <filterColumn colId="25">
          <customFilters>
            <customFilter val="*labelImage*"/>
          </customFilters>
        </filterColumn>
      </autoFilter>
    </customSheetView>
    <customSheetView guid="{F2096A37-100D-4EBC-9BF0-0E2F9B4B5080}" filter="1" showAutoFilter="1">
      <autoFilter ref="$A$1:$AE$596">
        <filterColumn colId="3">
          <filters/>
        </filterColumn>
      </autoFilter>
    </customSheetView>
    <customSheetView guid="{44202AD5-0E16-4EE8-93CC-7B9D91FC5CBF}" filter="1" showAutoFilter="1">
      <autoFilter ref="$A$1:$AD$596">
        <filterColumn colId="9">
          <filters>
            <filter val="Pictograph Output"/>
            <filter val="True or False"/>
            <filter val="Single Choice"/>
            <filter val="Barchart Output"/>
            <filter val="Single Choice&#10;*: showCheckIcon=false&#10;*: columns=3"/>
            <filter val="Order list"/>
            <filter val="Multiple Choice"/>
          </filters>
        </filterColumn>
      </autoFilter>
    </customSheetView>
    <customSheetView guid="{69150D65-AB62-467D-9FF4-B4DDDE07A2B2}" filter="1" showAutoFilter="1">
      <autoFilter ref="$A$1:$AE$596">
        <filterColumn colId="9">
          <filters>
            <filter val="Pathway"/>
            <filter val="True or False"/>
            <filter val="Single Choice"/>
            <filter val="Order list"/>
          </filters>
        </filterColumn>
        <filterColumn colId="30">
          <filters>
            <filter val="USA"/>
          </filters>
        </filterColumn>
      </autoFilter>
    </customSheetView>
    <customSheetView guid="{E4BCB35D-6513-4124-8E2C-E8A5A9614A31}" filter="1" showAutoFilter="1">
      <autoFilter ref="$A$1:$AD$596">
        <filterColumn colId="3">
          <filters/>
        </filterColumn>
      </autoFilter>
    </customSheetView>
    <customSheetView guid="{4A7B9B60-9A5D-4CBD-825F-E78801EADFFC}" filter="1" showAutoFilter="1">
      <autoFilter ref="$A$1:$Y$596">
        <filterColumn colId="9">
          <filters>
            <filter val="True or False"/>
            <filter val="Single Choice&#10;*: columns=3&#10;*: showCheckIcon=false"/>
            <filter val="Single Choice"/>
            <filter val="Single Choice&#10;*: showCheckIcon=false&#10;*: columns=3"/>
            <filter val="Single Choice&#10;*: columns=3"/>
            <filter val="Single choice"/>
            <filter val="Multiple Choice"/>
          </filters>
        </filterColumn>
      </autoFilter>
    </customSheetView>
    <customSheetView guid="{30E42061-0476-46C1-9B46-7B616BA4AD4A}" filter="1" showAutoFilter="1">
      <autoFilter ref="$A$1:$AE$596">
        <filterColumn colId="3">
          <filters>
            <filter val="JSON revisado"/>
          </filters>
        </filterColumn>
        <filterColumn colId="29">
          <filters blank="1"/>
        </filterColumn>
      </autoFilter>
    </customSheetView>
    <customSheetView guid="{D2BCCBDA-EB57-4D26-9854-134ACD1E22D8}" filter="1" showAutoFilter="1">
      <autoFilter ref="$A$1:$AE$596">
        <filterColumn colId="3">
          <filters/>
        </filterColumn>
      </autoFilter>
    </customSheetView>
    <customSheetView guid="{C4D084FA-4DA5-447F-AE68-1E47BA5C4301}" filter="1" showAutoFilter="1">
      <autoFilter ref="$A$1:$AD$596">
        <filterColumn colId="3">
          <filters/>
        </filterColumn>
        <filterColumn colId="9">
          <filters>
            <filter val="True or False&#10;*: countCorrect=1&#10;*: countIncorrect=2"/>
            <filter val="Pathway"/>
            <filter val="Pictograph Output"/>
            <filter val="COUNTING"/>
            <filter val="Linking lines"/>
            <filter val="Drop down"/>
            <filter val="True or False"/>
            <filter val="Single Choice&#10;*: columns=3&#10;*: showCheckIcon=false"/>
            <filter val="True or false"/>
            <filter val="Single Choice"/>
            <filter val="Number Line"/>
            <filter val="Barchart Output"/>
            <filter val="Cloze with text"/>
            <filter val="Cloze math"/>
            <filter val="Single Choice&#10;*: showCheckIcon=false&#10;*: columns=3"/>
            <filter val="Single Choice&#10;*: columns=3"/>
            <filter val="Order list"/>
            <filter val="CLOCK"/>
            <filter val="Multiple Choice"/>
          </filters>
        </filterColumn>
        <filterColumn colId="27">
          <filters>
            <filter val="BNCC"/>
          </filters>
        </filterColumn>
      </autoFilter>
    </customSheetView>
    <customSheetView guid="{C69CC262-6F52-4F5C-A639-91A01BD81F56}" filter="1" showAutoFilter="1">
      <autoFilter ref="$A$1:$AB$596">
        <filterColumn colId="3">
          <filters>
            <filter val="JSON revisado"/>
          </filters>
        </filterColumn>
      </autoFilter>
    </customSheetView>
    <customSheetView guid="{FDB90C0E-7AA4-4B71-A665-813EB0111BAF}" filter="1" showAutoFilter="1">
      <autoFilter ref="$A$1:$AE$596">
        <filterColumn colId="25">
          <customFilters>
            <customFilter val="*background-color*"/>
          </customFilters>
        </filterColumn>
      </autoFilter>
    </customSheetView>
    <customSheetView guid="{FF3582CD-68E2-4966-9DA2-ECD768671DC4}" filter="1" showAutoFilter="1">
      <autoFilter ref="$A$1:$AD$596">
        <filterColumn colId="27">
          <filters>
            <filter val="BNCC"/>
          </filters>
        </filterColumn>
      </autoFilter>
    </customSheetView>
    <customSheetView guid="{72226326-73EC-42B3-B65C-5EDC1CA97741}" filter="1" showAutoFilter="1">
      <autoFilter ref="$A$1:$AD$596"/>
    </customSheetView>
    <customSheetView guid="{9F4B3B1B-679E-418C-9853-97AF15E2FDA6}" filter="1" showAutoFilter="1">
      <autoFilter ref="$A$1:$AD$596">
        <filterColumn colId="2">
          <filters>
            <filter val="Identificar"/>
          </filters>
        </filterColumn>
      </autoFilter>
    </customSheetView>
    <customSheetView guid="{38EBF84F-54E6-49ED-A820-E1FA1EFBE573}" filter="1" showAutoFilter="1">
      <autoFilter ref="$A$1:$AD$596">
        <filterColumn colId="27">
          <filters>
            <filter val="BNCC"/>
          </filters>
        </filterColumn>
      </autoFilter>
    </customSheetView>
    <customSheetView guid="{0AB5BF2B-3D32-4F05-922E-14EDD2C00624}" filter="1" showAutoFilter="1">
      <autoFilter ref="$A$1:$AD$596">
        <filterColumn colId="3">
          <filters/>
        </filterColumn>
      </autoFilter>
    </customSheetView>
    <customSheetView guid="{E0F73F23-80D3-4226-BD3C-F5247F10F312}" filter="1" showAutoFilter="1">
      <autoFilter ref="$A$1:$AE$596"/>
    </customSheetView>
    <customSheetView guid="{34B27A41-C1F9-4992-9EDD-CFFE04C32DBC}" filter="1" showAutoFilter="1">
      <autoFilter ref="$A$1:$AE$596">
        <filterColumn colId="3">
          <filters/>
        </filterColumn>
      </autoFilter>
    </customSheetView>
    <customSheetView guid="{C793E493-534F-422C-B435-133E879A53B0}" filter="1" showAutoFilter="1">
      <autoFilter ref="$A$1:$AD$596">
        <filterColumn colId="3">
          <filters/>
        </filterColumn>
      </autoFilter>
    </customSheetView>
    <customSheetView guid="{6B8762A0-8A5E-4096-A8FC-83EF73C91085}" filter="1" showAutoFilter="1">
      <autoFilter ref="$A$1:$AD$596">
        <filterColumn colId="9">
          <filters>
            <filter val="Pictograph Output"/>
            <filter val="Linking lines"/>
            <filter val="True or False"/>
            <filter val="Single Choice"/>
            <filter val="Barchart Output"/>
            <filter val="Single Choice&#10;*: showCheckIcon=false&#10;*: columns=3"/>
            <filter val="Multiple Choice"/>
          </filters>
        </filterColumn>
      </autoFilter>
    </customSheetView>
    <customSheetView guid="{7E38F6EF-E4D1-4A3B-B0B0-47484877DFB5}" filter="1" showAutoFilter="1">
      <autoFilter ref="$A$1:$AE$596">
        <filterColumn colId="3">
          <filters/>
        </filterColumn>
      </autoFilter>
    </customSheetView>
    <customSheetView guid="{C8A67696-ABC4-4AB4-9421-49B9A4C36BCF}" filter="1" showAutoFilter="1">
      <autoFilter ref="$A$1:$AD$596">
        <filterColumn colId="9">
          <filters>
            <filter val="Pictograph Output"/>
            <filter val="True or False"/>
            <filter val="Single Choice"/>
            <filter val="Barchart Output"/>
            <filter val="Single Choice&#10;*: showCheckIcon=false&#10;*: columns=3"/>
            <filter val="Order list"/>
            <filter val="Multiple Choice"/>
          </filters>
        </filterColumn>
      </autoFilter>
    </customSheetView>
    <customSheetView guid="{FD41BDF5-99F8-4E94-8D1C-AB1FF82BDCC4}" filter="1" showAutoFilter="1">
      <autoFilter ref="$A$1:$AE$596">
        <filterColumn colId="30">
          <filters>
            <filter val="USA"/>
          </filters>
        </filterColumn>
      </autoFilter>
    </customSheetView>
    <customSheetView guid="{C34B71FD-F918-43B0-B773-A0C53E835308}" filter="1" showAutoFilter="1">
      <autoFilter ref="$A$1:$AD$596">
        <filterColumn colId="9">
          <filters>
            <filter val="Pictograph Output"/>
            <filter val="True or False"/>
            <filter val="Single Choice"/>
            <filter val="Barchart Output"/>
            <filter val="Single Choice&#10;*: showCheckIcon=false&#10;*: columns=3"/>
            <filter val="Order list"/>
            <filter val="Multiple Choice"/>
          </filters>
        </filterColumn>
      </autoFilter>
    </customSheetView>
    <customSheetView guid="{A43F5E2B-BB9A-4D3A-8265-B27915C86E69}" filter="1" showAutoFilter="1">
      <autoFilter ref="$A$1:$AE$596">
        <filterColumn colId="29">
          <filters>
            <filter val="CC"/>
          </filters>
        </filterColumn>
      </autoFilter>
    </customSheetView>
    <customSheetView guid="{D03AAB65-3968-4C24-9BFE-B5237743384B}" filter="1" showAutoFilter="1">
      <autoFilter ref="$A$1:$AE$596">
        <filterColumn colId="30">
          <filters>
            <filter val="USA"/>
          </filters>
        </filterColumn>
      </autoFilter>
    </customSheetView>
  </customSheetViews>
  <conditionalFormatting sqref="D588:D590">
    <cfRule type="cellIs" dxfId="0" priority="1" operator="equal">
      <formula>"JSON revisado"</formula>
    </cfRule>
  </conditionalFormatting>
  <conditionalFormatting sqref="D588:D590">
    <cfRule type="cellIs" dxfId="1" priority="2" operator="equal">
      <formula>"JSON sin imagen"</formula>
    </cfRule>
  </conditionalFormatting>
  <conditionalFormatting sqref="D588:D590">
    <cfRule type="cellIs" dxfId="2" priority="3" operator="equal">
      <formula>"JSON con imagen"</formula>
    </cfRule>
  </conditionalFormatting>
  <conditionalFormatting sqref="R588">
    <cfRule type="expression" dxfId="3" priority="4">
      <formula>L:L="TE + hint"</formula>
    </cfRule>
  </conditionalFormatting>
  <conditionalFormatting sqref="U112:U113">
    <cfRule type="expression" dxfId="3" priority="5">
      <formula>M:M="TE + hint"</formula>
    </cfRule>
  </conditionalFormatting>
  <conditionalFormatting sqref="T112:T113">
    <cfRule type="expression" dxfId="3" priority="6">
      <formula>M:M="TE + hint"</formula>
    </cfRule>
  </conditionalFormatting>
  <conditionalFormatting sqref="R112:S113">
    <cfRule type="expression" dxfId="3" priority="7">
      <formula>K:K="TE + hint"</formula>
    </cfRule>
  </conditionalFormatting>
  <conditionalFormatting sqref="X352">
    <cfRule type="expression" dxfId="3" priority="8">
      <formula>M:M="TE + hint"</formula>
    </cfRule>
  </conditionalFormatting>
  <conditionalFormatting sqref="C1:C596">
    <cfRule type="cellIs" dxfId="4" priority="9" operator="equal">
      <formula>"Identificar"</formula>
    </cfRule>
  </conditionalFormatting>
  <conditionalFormatting sqref="C1:C596">
    <cfRule type="cellIs" dxfId="5" priority="10" operator="equal">
      <formula>"Evocar"</formula>
    </cfRule>
  </conditionalFormatting>
  <conditionalFormatting sqref="C1:C596">
    <cfRule type="cellIs" dxfId="6" priority="11" operator="equal">
      <formula>"Aplicar"</formula>
    </cfRule>
  </conditionalFormatting>
  <conditionalFormatting sqref="D1:D596">
    <cfRule type="cellIs" dxfId="7" priority="12" operator="equal">
      <formula>"JSON revisado"</formula>
    </cfRule>
  </conditionalFormatting>
  <conditionalFormatting sqref="D1:D596">
    <cfRule type="cellIs" dxfId="8" priority="13" operator="equal">
      <formula>"Pendiente de revisión"</formula>
    </cfRule>
  </conditionalFormatting>
  <conditionalFormatting sqref="D1:D596">
    <cfRule type="cellIs" dxfId="9" priority="14" operator="equal">
      <formula>"Ortografía+cast"</formula>
    </cfRule>
  </conditionalFormatting>
  <conditionalFormatting sqref="D1:D596">
    <cfRule type="cellIs" dxfId="10" priority="15" operator="equal">
      <formula>"JSON sin imagen"</formula>
    </cfRule>
  </conditionalFormatting>
  <conditionalFormatting sqref="D1:D596">
    <cfRule type="cellIs" dxfId="11" priority="16" operator="equal">
      <formula>"JSON con imagen"</formula>
    </cfRule>
  </conditionalFormatting>
  <conditionalFormatting sqref="D1:D596">
    <cfRule type="cellIs" dxfId="12" priority="17" operator="equal">
      <formula>"No hacer"</formula>
    </cfRule>
  </conditionalFormatting>
  <conditionalFormatting sqref="N2:N596">
    <cfRule type="expression" dxfId="3" priority="18">
      <formula>M:M="Scaff"</formula>
    </cfRule>
  </conditionalFormatting>
  <conditionalFormatting sqref="R2:R596">
    <cfRule type="expression" dxfId="3" priority="19">
      <formula>M:M="TE + hint"</formula>
    </cfRule>
  </conditionalFormatting>
  <conditionalFormatting sqref="T2:T596">
    <cfRule type="expression" dxfId="3" priority="20">
      <formula>M:M="TE + hint"</formula>
    </cfRule>
  </conditionalFormatting>
  <conditionalFormatting sqref="U2:U596">
    <cfRule type="expression" dxfId="3" priority="21">
      <formula>M:M="TE + hint"</formula>
    </cfRule>
  </conditionalFormatting>
  <conditionalFormatting sqref="V2:V596">
    <cfRule type="expression" dxfId="3" priority="22">
      <formula>M:M="TE + hint"</formula>
    </cfRule>
  </conditionalFormatting>
  <conditionalFormatting sqref="W2:W596">
    <cfRule type="expression" dxfId="3" priority="23">
      <formula>M:M="TE + hint"</formula>
    </cfRule>
  </conditionalFormatting>
  <conditionalFormatting sqref="X2:X596">
    <cfRule type="expression" dxfId="3" priority="24">
      <formula>M:M="TE + hint"</formula>
    </cfRule>
  </conditionalFormatting>
  <conditionalFormatting sqref="E2:E596">
    <cfRule type="cellIs" dxfId="13" priority="25" operator="equal">
      <formula>"Sí"</formula>
    </cfRule>
  </conditionalFormatting>
  <conditionalFormatting sqref="D2:D596">
    <cfRule type="cellIs" dxfId="14" priority="26" operator="equal">
      <formula>"Formato SPEACHY"</formula>
    </cfRule>
  </conditionalFormatting>
  <conditionalFormatting sqref="O2:O596">
    <cfRule type="expression" dxfId="3" priority="27">
      <formula>M:M="Scaff"</formula>
    </cfRule>
  </conditionalFormatting>
  <conditionalFormatting sqref="P2:P596">
    <cfRule type="expression" dxfId="3" priority="28">
      <formula>M:M="Scaff"</formula>
    </cfRule>
  </conditionalFormatting>
  <conditionalFormatting sqref="Q2:Q596">
    <cfRule type="expression" dxfId="3" priority="29">
      <formula>M:M="Scaff"</formula>
    </cfRule>
  </conditionalFormatting>
  <conditionalFormatting sqref="S2:S596">
    <cfRule type="expression" dxfId="3" priority="30">
      <formula>M:M="TE + hint"</formula>
    </cfRule>
  </conditionalFormatting>
  <conditionalFormatting sqref="M2">
    <cfRule type="expression" dxfId="15" priority="31">
      <formula>S2="Scaff"</formula>
    </cfRule>
  </conditionalFormatting>
  <dataValidations>
    <dataValidation type="list" allowBlank="1" sqref="AC2:AC596">
      <formula1>"Total,Feedback"</formula1>
    </dataValidation>
    <dataValidation type="list" allowBlank="1" sqref="E2:E596">
      <formula1>"Sí,No"</formula1>
    </dataValidation>
    <dataValidation type="list" allowBlank="1" sqref="M2:M596">
      <formula1>"TE + hint,Scaff"</formula1>
    </dataValidation>
    <dataValidation type="list" allowBlank="1" sqref="D2:D596">
      <formula1>"No hacer,Pendiente de revisión,Ortografía+cast,JSON sin imagen,JSON con imagen,JSON revisado,Formato SPEACHY"</formula1>
    </dataValidation>
  </dataValidations>
  <hyperlinks>
    <hyperlink r:id="rId2" ref="Z4"/>
    <hyperlink r:id="rId3" ref="L63"/>
    <hyperlink r:id="rId4" ref="Z125"/>
    <hyperlink r:id="rId5" ref="Z148"/>
    <hyperlink r:id="rId6" ref="N173"/>
    <hyperlink r:id="rId7" ref="N174"/>
    <hyperlink r:id="rId8" ref="N175"/>
    <hyperlink r:id="rId9" ref="N176"/>
    <hyperlink r:id="rId10" ref="N177"/>
    <hyperlink r:id="rId11" ref="Z211"/>
    <hyperlink r:id="rId12" ref="L244"/>
    <hyperlink r:id="rId13" ref="L245"/>
    <hyperlink r:id="rId14" ref="N380"/>
    <hyperlink r:id="rId15" ref="O380"/>
    <hyperlink r:id="rId16" ref="N381"/>
    <hyperlink r:id="rId17" ref="O381"/>
    <hyperlink r:id="rId18" ref="Z394"/>
    <hyperlink r:id="rId19" ref="F501"/>
    <hyperlink r:id="rId20" ref="F502"/>
    <hyperlink r:id="rId21" ref="Z513"/>
    <hyperlink r:id="rId22" ref="Z516"/>
    <hyperlink r:id="rId23" ref="F537"/>
    <hyperlink r:id="rId24" ref="N537"/>
    <hyperlink r:id="rId25" ref="O537"/>
    <hyperlink r:id="rId26" ref="F538"/>
    <hyperlink r:id="rId27" ref="N538"/>
    <hyperlink r:id="rId28" ref="O538"/>
    <hyperlink r:id="rId29" ref="N539"/>
    <hyperlink r:id="rId30" ref="O539"/>
    <hyperlink r:id="rId31" ref="N540"/>
    <hyperlink r:id="rId32" ref="O540"/>
    <hyperlink r:id="rId33" ref="O541"/>
    <hyperlink r:id="rId34" ref="N542"/>
    <hyperlink r:id="rId35" ref="O542"/>
    <hyperlink r:id="rId36" ref="Z556"/>
    <hyperlink r:id="rId37" ref="F579"/>
    <hyperlink r:id="rId38" ref="F580"/>
  </hyperlinks>
  <drawing r:id="rId39"/>
  <legacyDrawing r:id="rId40"/>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5.0" ySplit="1.0" topLeftCell="F2" activePane="bottomRight" state="frozen"/>
      <selection activeCell="F1" sqref="F1" pane="topRight"/>
      <selection activeCell="A2" sqref="A2" pane="bottomLeft"/>
      <selection activeCell="F2" sqref="F2" pane="bottomRight"/>
    </sheetView>
  </sheetViews>
  <sheetFormatPr customHeight="1" defaultColWidth="12.63" defaultRowHeight="15.75"/>
  <cols>
    <col customWidth="1" min="1" max="1" width="12.63"/>
    <col customWidth="1" min="2" max="2" width="12.0"/>
    <col customWidth="1" min="3" max="3" width="10.13"/>
    <col customWidth="1" min="4" max="4" width="11.75"/>
    <col customWidth="1" min="5" max="5" width="12.63"/>
    <col customWidth="1" min="6" max="6" width="34.5"/>
    <col customWidth="1" hidden="1" min="7" max="7" width="34.5"/>
    <col customWidth="1" min="8" max="8" width="11.75"/>
    <col customWidth="1" min="9" max="9" width="10.38"/>
    <col customWidth="1" min="10" max="10" width="38.5"/>
    <col customWidth="1" min="11" max="11" width="34.5"/>
    <col customWidth="1" min="12" max="12" width="10.13"/>
    <col customWidth="1" min="13" max="13" width="13.88"/>
    <col customWidth="1" min="14" max="14" width="23.38"/>
    <col customWidth="1" min="15" max="15" width="14.25"/>
    <col customWidth="1" min="16" max="16" width="17.38"/>
    <col customWidth="1" min="17" max="17" width="25.13"/>
    <col customWidth="1" min="18" max="18" width="25.25"/>
    <col customWidth="1" min="19" max="19" width="27.63"/>
    <col customWidth="1" min="20" max="20" width="28.25"/>
    <col customWidth="1" min="21" max="22" width="25.13"/>
    <col customWidth="1" min="23" max="23" width="13.13"/>
    <col customWidth="1" min="24" max="24" width="43.88"/>
    <col customWidth="1" min="25" max="26" width="25.5"/>
    <col customWidth="1" min="27" max="27" width="12.63"/>
    <col customWidth="1" min="28" max="35" width="25.5"/>
  </cols>
  <sheetData>
    <row r="1">
      <c r="A1" s="1" t="s">
        <v>0</v>
      </c>
      <c r="B1" s="1" t="s">
        <v>1</v>
      </c>
      <c r="C1" s="1" t="s">
        <v>2</v>
      </c>
      <c r="D1" s="2" t="s">
        <v>3</v>
      </c>
      <c r="E1" s="2" t="s">
        <v>4</v>
      </c>
      <c r="F1" s="1" t="s">
        <v>5</v>
      </c>
      <c r="G1" s="1" t="s">
        <v>2786</v>
      </c>
      <c r="H1" s="1" t="s">
        <v>7</v>
      </c>
      <c r="I1" s="1" t="s">
        <v>8</v>
      </c>
      <c r="J1" s="1" t="s">
        <v>9</v>
      </c>
      <c r="K1" s="1" t="s">
        <v>10</v>
      </c>
      <c r="L1" s="1" t="s">
        <v>11</v>
      </c>
      <c r="M1" s="4" t="s">
        <v>12</v>
      </c>
      <c r="N1" s="4" t="s">
        <v>13</v>
      </c>
      <c r="O1" s="4" t="s">
        <v>14</v>
      </c>
      <c r="P1" s="4" t="s">
        <v>15</v>
      </c>
      <c r="Q1" s="5" t="s">
        <v>17</v>
      </c>
      <c r="R1" s="5" t="s">
        <v>18</v>
      </c>
      <c r="S1" s="5" t="s">
        <v>19</v>
      </c>
      <c r="T1" s="5" t="s">
        <v>20</v>
      </c>
      <c r="U1" s="5" t="s">
        <v>21</v>
      </c>
      <c r="V1" s="5" t="s">
        <v>22</v>
      </c>
      <c r="W1" s="1" t="s">
        <v>23</v>
      </c>
      <c r="X1" s="1" t="s">
        <v>24</v>
      </c>
      <c r="Y1" s="1" t="s">
        <v>25</v>
      </c>
      <c r="Z1" s="1" t="s">
        <v>26</v>
      </c>
      <c r="AA1" s="1" t="s">
        <v>27</v>
      </c>
      <c r="AB1" s="1" t="s">
        <v>29</v>
      </c>
      <c r="AC1" s="1"/>
      <c r="AD1" s="1"/>
      <c r="AE1" s="1"/>
      <c r="AF1" s="1"/>
      <c r="AG1" s="1"/>
      <c r="AH1" s="1"/>
      <c r="AI1" s="1"/>
    </row>
    <row r="2" ht="112.5" customHeight="1">
      <c r="A2" s="6" t="s">
        <v>1739</v>
      </c>
      <c r="B2" s="9" t="s">
        <v>1740</v>
      </c>
      <c r="C2" s="41" t="s">
        <v>820</v>
      </c>
      <c r="D2" s="16" t="s">
        <v>2787</v>
      </c>
      <c r="E2" s="6"/>
      <c r="F2" s="10"/>
      <c r="G2" s="10"/>
      <c r="H2" s="6"/>
      <c r="I2" s="6"/>
      <c r="J2" s="9"/>
      <c r="K2" s="10"/>
      <c r="L2" s="16"/>
      <c r="M2" s="10"/>
      <c r="N2" s="10"/>
      <c r="O2" s="15"/>
      <c r="P2" s="15"/>
      <c r="Q2" s="15"/>
      <c r="R2" s="15"/>
      <c r="S2" s="15"/>
      <c r="T2" s="15"/>
      <c r="U2" s="15"/>
      <c r="V2" s="15"/>
      <c r="W2" s="42"/>
      <c r="X2" s="16"/>
      <c r="Y2" s="15"/>
      <c r="Z2" s="15"/>
      <c r="AA2" s="6"/>
      <c r="AB2" s="15"/>
      <c r="AC2" s="15"/>
      <c r="AD2" s="15"/>
      <c r="AE2" s="15"/>
      <c r="AF2" s="15"/>
      <c r="AG2" s="15"/>
      <c r="AH2" s="15"/>
      <c r="AI2" s="15"/>
    </row>
    <row r="3" ht="112.5" customHeight="1">
      <c r="A3" s="6" t="s">
        <v>2788</v>
      </c>
      <c r="B3" s="9" t="s">
        <v>2789</v>
      </c>
      <c r="C3" s="43" t="s">
        <v>32</v>
      </c>
      <c r="D3" s="16" t="s">
        <v>2787</v>
      </c>
      <c r="E3" s="6"/>
      <c r="F3" s="10"/>
      <c r="G3" s="10"/>
      <c r="H3" s="16"/>
      <c r="I3" s="16"/>
      <c r="J3" s="10"/>
      <c r="K3" s="28"/>
      <c r="L3" s="16"/>
      <c r="M3" s="10"/>
      <c r="N3" s="10"/>
      <c r="O3" s="15"/>
      <c r="P3" s="15"/>
      <c r="Q3" s="15"/>
      <c r="R3" s="15"/>
      <c r="S3" s="15"/>
      <c r="T3" s="15"/>
      <c r="U3" s="15"/>
      <c r="V3" s="15"/>
      <c r="W3" s="42"/>
      <c r="X3" s="16"/>
      <c r="Y3" s="15"/>
      <c r="Z3" s="15"/>
      <c r="AA3" s="6"/>
      <c r="AB3" s="15"/>
      <c r="AC3" s="15"/>
      <c r="AD3" s="15"/>
      <c r="AE3" s="15"/>
      <c r="AF3" s="15"/>
      <c r="AG3" s="15"/>
      <c r="AH3" s="15"/>
      <c r="AI3" s="15"/>
    </row>
    <row r="4" ht="112.5" customHeight="1">
      <c r="A4" s="6" t="s">
        <v>2788</v>
      </c>
      <c r="B4" s="9" t="s">
        <v>2789</v>
      </c>
      <c r="C4" s="44" t="s">
        <v>49</v>
      </c>
      <c r="D4" s="16" t="s">
        <v>2787</v>
      </c>
      <c r="E4" s="6"/>
      <c r="F4" s="9"/>
      <c r="G4" s="9"/>
      <c r="H4" s="6"/>
      <c r="I4" s="16"/>
      <c r="J4" s="9"/>
      <c r="K4" s="9"/>
      <c r="L4" s="16"/>
      <c r="M4" s="10"/>
      <c r="N4" s="10"/>
      <c r="O4" s="16"/>
      <c r="P4" s="16"/>
      <c r="Q4" s="16"/>
      <c r="R4" s="16"/>
      <c r="S4" s="16"/>
      <c r="T4" s="16"/>
      <c r="U4" s="16"/>
      <c r="V4" s="16"/>
      <c r="W4" s="42"/>
      <c r="X4" s="16"/>
      <c r="Y4" s="15"/>
      <c r="Z4" s="15"/>
      <c r="AA4" s="6"/>
      <c r="AB4" s="15"/>
      <c r="AC4" s="15"/>
      <c r="AD4" s="15"/>
      <c r="AE4" s="15"/>
      <c r="AF4" s="15"/>
      <c r="AG4" s="15"/>
      <c r="AH4" s="15"/>
      <c r="AI4" s="15"/>
    </row>
    <row r="5" ht="112.5" customHeight="1">
      <c r="A5" s="6" t="s">
        <v>2788</v>
      </c>
      <c r="B5" s="9" t="s">
        <v>2789</v>
      </c>
      <c r="C5" s="65" t="s">
        <v>820</v>
      </c>
      <c r="D5" s="16" t="s">
        <v>2787</v>
      </c>
      <c r="E5" s="6"/>
      <c r="F5" s="14"/>
      <c r="G5" s="10"/>
      <c r="H5" s="16"/>
      <c r="I5" s="6"/>
      <c r="J5" s="9"/>
      <c r="K5" s="9"/>
      <c r="L5" s="16"/>
      <c r="M5" s="10"/>
      <c r="N5" s="10"/>
      <c r="O5" s="15"/>
      <c r="P5" s="15"/>
      <c r="Q5" s="15"/>
      <c r="R5" s="15"/>
      <c r="S5" s="15"/>
      <c r="T5" s="15"/>
      <c r="U5" s="15"/>
      <c r="V5" s="15"/>
      <c r="W5" s="42"/>
      <c r="X5" s="16"/>
      <c r="Y5" s="15"/>
      <c r="Z5" s="15"/>
      <c r="AA5" s="6"/>
      <c r="AB5" s="15"/>
      <c r="AC5" s="15"/>
      <c r="AD5" s="15"/>
      <c r="AE5" s="15"/>
      <c r="AF5" s="15"/>
      <c r="AG5" s="15"/>
      <c r="AH5" s="15"/>
      <c r="AI5" s="15"/>
    </row>
    <row r="6" ht="75.0" customHeight="1">
      <c r="A6" s="6" t="s">
        <v>2788</v>
      </c>
      <c r="B6" s="9" t="s">
        <v>2789</v>
      </c>
      <c r="C6" s="43" t="s">
        <v>32</v>
      </c>
      <c r="D6" s="8" t="s">
        <v>2787</v>
      </c>
      <c r="E6" s="6"/>
      <c r="F6" s="17"/>
      <c r="G6" s="17"/>
      <c r="H6" s="9"/>
      <c r="I6" s="6"/>
      <c r="J6" s="6"/>
      <c r="K6" s="9"/>
      <c r="L6" s="17"/>
      <c r="M6" s="15"/>
      <c r="N6" s="17"/>
      <c r="O6" s="17"/>
      <c r="P6" s="22"/>
      <c r="Q6" s="15"/>
      <c r="R6" s="22"/>
      <c r="S6" s="22"/>
      <c r="T6" s="22"/>
      <c r="U6" s="22"/>
      <c r="V6" s="22"/>
      <c r="W6" s="22"/>
      <c r="X6" s="15"/>
      <c r="Y6" s="16" t="s">
        <v>2179</v>
      </c>
      <c r="Z6" s="10"/>
      <c r="AA6" s="10"/>
      <c r="AB6" s="10"/>
      <c r="AC6" s="12" t="b">
        <f>IF(D6&lt;&gt;"No hacer",CONCATENATE(A6,"-",LEFT(C6),"-",IF(Seeds!A496&lt;&gt;A6,1,IF(Seeds!C496=C6,RIGHT(Seeds!AA496)+1,1))))</f>
        <v>0</v>
      </c>
      <c r="AD6" s="15" t="str">
        <f t="shared" ref="AD6:AD9" si="1">CONCATENATE(AC6,"-BR")</f>
        <v>FALSE-BR</v>
      </c>
      <c r="AE6" s="22" t="str">
        <f t="shared" ref="AE6:AE9" si="2">REPLACE(AA6,SEARCH("M1-",AA6),LEN(AC6),AD6)</f>
        <v>#VALUE!</v>
      </c>
      <c r="AF6" s="15"/>
      <c r="AG6" s="16"/>
      <c r="AH6" s="16"/>
      <c r="AI6" s="16"/>
    </row>
    <row r="7" ht="75.0" customHeight="1">
      <c r="A7" s="6" t="s">
        <v>2788</v>
      </c>
      <c r="B7" s="9" t="s">
        <v>2789</v>
      </c>
      <c r="C7" s="43" t="s">
        <v>32</v>
      </c>
      <c r="D7" s="8" t="s">
        <v>2787</v>
      </c>
      <c r="E7" s="6"/>
      <c r="F7" s="17"/>
      <c r="G7" s="17"/>
      <c r="H7" s="9"/>
      <c r="I7" s="6"/>
      <c r="J7" s="6"/>
      <c r="K7" s="9"/>
      <c r="L7" s="17"/>
      <c r="M7" s="15"/>
      <c r="N7" s="17"/>
      <c r="O7" s="17"/>
      <c r="P7" s="22"/>
      <c r="Q7" s="15"/>
      <c r="R7" s="22"/>
      <c r="S7" s="22"/>
      <c r="T7" s="22"/>
      <c r="U7" s="22"/>
      <c r="V7" s="22"/>
      <c r="W7" s="22"/>
      <c r="X7" s="15"/>
      <c r="Y7" s="16" t="s">
        <v>2179</v>
      </c>
      <c r="Z7" s="10"/>
      <c r="AA7" s="10"/>
      <c r="AB7" s="10"/>
      <c r="AC7" s="12" t="b">
        <f>IF(D7&lt;&gt;"No hacer",CONCATENATE(A7,"-",LEFT(C7),"-",IF('Seeds (no hacer)'!A6&lt;&gt;A7,1,IF('Seeds (no hacer)'!C6=C7,RIGHT('Seeds (no hacer)'!AJ6)+1,1))))</f>
        <v>0</v>
      </c>
      <c r="AD7" s="15" t="str">
        <f t="shared" si="1"/>
        <v>FALSE-BR</v>
      </c>
      <c r="AE7" s="22" t="str">
        <f t="shared" si="2"/>
        <v>#VALUE!</v>
      </c>
      <c r="AF7" s="15"/>
      <c r="AG7" s="16"/>
      <c r="AH7" s="16"/>
      <c r="AI7" s="16"/>
    </row>
    <row r="8" ht="75.0" customHeight="1">
      <c r="A8" s="6" t="s">
        <v>2788</v>
      </c>
      <c r="B8" s="9" t="s">
        <v>2789</v>
      </c>
      <c r="C8" s="44" t="s">
        <v>49</v>
      </c>
      <c r="D8" s="8" t="s">
        <v>2787</v>
      </c>
      <c r="E8" s="6"/>
      <c r="F8" s="17"/>
      <c r="G8" s="17"/>
      <c r="H8" s="9"/>
      <c r="I8" s="6"/>
      <c r="J8" s="6"/>
      <c r="K8" s="9"/>
      <c r="L8" s="17"/>
      <c r="M8" s="15"/>
      <c r="N8" s="17"/>
      <c r="O8" s="17"/>
      <c r="P8" s="22"/>
      <c r="Q8" s="15"/>
      <c r="R8" s="22"/>
      <c r="S8" s="22"/>
      <c r="T8" s="22"/>
      <c r="U8" s="22"/>
      <c r="V8" s="22"/>
      <c r="W8" s="22"/>
      <c r="X8" s="15"/>
      <c r="Y8" s="16" t="s">
        <v>2179</v>
      </c>
      <c r="Z8" s="10"/>
      <c r="AA8" s="10"/>
      <c r="AB8" s="10"/>
      <c r="AC8" s="12" t="b">
        <f>IF(D8&lt;&gt;"No hacer",CONCATENATE(A8,"-",LEFT(C8),"-",IF('Seeds (no hacer)'!A7&lt;&gt;A8,1,IF('Seeds (no hacer)'!C7=C8,RIGHT('Seeds (no hacer)'!AJ7)+1,1))))</f>
        <v>0</v>
      </c>
      <c r="AD8" s="15" t="str">
        <f t="shared" si="1"/>
        <v>FALSE-BR</v>
      </c>
      <c r="AE8" s="22" t="str">
        <f t="shared" si="2"/>
        <v>#VALUE!</v>
      </c>
      <c r="AF8" s="15"/>
      <c r="AG8" s="16"/>
      <c r="AH8" s="16"/>
      <c r="AI8" s="16"/>
    </row>
    <row r="9" ht="75.0" customHeight="1">
      <c r="A9" s="6" t="s">
        <v>2788</v>
      </c>
      <c r="B9" s="9" t="s">
        <v>2789</v>
      </c>
      <c r="C9" s="44" t="s">
        <v>49</v>
      </c>
      <c r="D9" s="8" t="s">
        <v>2787</v>
      </c>
      <c r="E9" s="6"/>
      <c r="F9" s="17"/>
      <c r="G9" s="17"/>
      <c r="H9" s="9"/>
      <c r="I9" s="6"/>
      <c r="J9" s="6"/>
      <c r="K9" s="9"/>
      <c r="L9" s="17"/>
      <c r="M9" s="15"/>
      <c r="N9" s="17"/>
      <c r="O9" s="17"/>
      <c r="P9" s="22"/>
      <c r="Q9" s="15"/>
      <c r="R9" s="22"/>
      <c r="S9" s="22"/>
      <c r="T9" s="22"/>
      <c r="U9" s="22"/>
      <c r="V9" s="22"/>
      <c r="W9" s="22"/>
      <c r="X9" s="15"/>
      <c r="Y9" s="16" t="s">
        <v>2179</v>
      </c>
      <c r="Z9" s="10"/>
      <c r="AA9" s="10"/>
      <c r="AB9" s="10"/>
      <c r="AC9" s="12" t="b">
        <f>IF(D9&lt;&gt;"No hacer",CONCATENATE(A9,"-",LEFT(C9),"-",IF('Seeds (no hacer)'!A8&lt;&gt;A9,1,IF('Seeds (no hacer)'!C8=C9,RIGHT('Seeds (no hacer)'!AJ8)+1,1))))</f>
        <v>0</v>
      </c>
      <c r="AD9" s="15" t="str">
        <f t="shared" si="1"/>
        <v>FALSE-BR</v>
      </c>
      <c r="AE9" s="22" t="str">
        <f t="shared" si="2"/>
        <v>#VALUE!</v>
      </c>
      <c r="AF9" s="15"/>
      <c r="AG9" s="16"/>
      <c r="AH9" s="16"/>
      <c r="AI9" s="16"/>
    </row>
    <row r="10" ht="112.5" customHeight="1">
      <c r="A10" s="16"/>
      <c r="B10" s="28"/>
      <c r="C10" s="16"/>
      <c r="D10" s="16"/>
      <c r="E10" s="6"/>
      <c r="F10" s="10"/>
      <c r="G10" s="10"/>
      <c r="H10" s="16"/>
      <c r="I10" s="16"/>
      <c r="J10" s="10"/>
      <c r="K10" s="10"/>
      <c r="L10" s="16"/>
      <c r="M10" s="10"/>
      <c r="N10" s="22"/>
      <c r="O10" s="15"/>
      <c r="P10" s="16"/>
      <c r="Q10" s="15"/>
      <c r="R10" s="15"/>
      <c r="S10" s="15"/>
      <c r="T10" s="15"/>
      <c r="U10" s="15"/>
      <c r="V10" s="15"/>
      <c r="W10" s="42"/>
      <c r="X10" s="16"/>
      <c r="Y10" s="15"/>
      <c r="Z10" s="15"/>
      <c r="AA10" s="6"/>
      <c r="AB10" s="15"/>
      <c r="AC10" s="15"/>
      <c r="AD10" s="15"/>
      <c r="AE10" s="15"/>
      <c r="AF10" s="15"/>
      <c r="AG10" s="15"/>
      <c r="AH10" s="15"/>
      <c r="AI10" s="15"/>
    </row>
    <row r="11" ht="112.5" customHeight="1">
      <c r="A11" s="16"/>
      <c r="B11" s="28"/>
      <c r="C11" s="16"/>
      <c r="D11" s="16"/>
      <c r="E11" s="6"/>
      <c r="F11" s="10"/>
      <c r="G11" s="10"/>
      <c r="H11" s="16"/>
      <c r="I11" s="16"/>
      <c r="J11" s="10"/>
      <c r="K11" s="10"/>
      <c r="L11" s="16"/>
      <c r="M11" s="10"/>
      <c r="N11" s="22"/>
      <c r="O11" s="15"/>
      <c r="P11" s="16"/>
      <c r="Q11" s="15"/>
      <c r="R11" s="15"/>
      <c r="S11" s="15"/>
      <c r="T11" s="15"/>
      <c r="U11" s="15"/>
      <c r="V11" s="15"/>
      <c r="W11" s="42"/>
      <c r="X11" s="16"/>
      <c r="Y11" s="15"/>
      <c r="Z11" s="15"/>
      <c r="AA11" s="6"/>
      <c r="AB11" s="15"/>
      <c r="AC11" s="15"/>
      <c r="AD11" s="15"/>
      <c r="AE11" s="15"/>
      <c r="AF11" s="15"/>
      <c r="AG11" s="15"/>
      <c r="AH11" s="15"/>
      <c r="AI11" s="15"/>
    </row>
    <row r="12" ht="112.5" customHeight="1">
      <c r="A12" s="16"/>
      <c r="B12" s="28"/>
      <c r="C12" s="16"/>
      <c r="D12" s="16"/>
      <c r="E12" s="6"/>
      <c r="F12" s="10"/>
      <c r="G12" s="10"/>
      <c r="H12" s="16"/>
      <c r="I12" s="16"/>
      <c r="J12" s="10"/>
      <c r="K12" s="10"/>
      <c r="L12" s="16"/>
      <c r="M12" s="10"/>
      <c r="N12" s="10"/>
      <c r="O12" s="15"/>
      <c r="P12" s="15"/>
      <c r="Q12" s="15"/>
      <c r="R12" s="15"/>
      <c r="S12" s="15"/>
      <c r="T12" s="15"/>
      <c r="U12" s="15"/>
      <c r="V12" s="15"/>
      <c r="W12" s="42"/>
      <c r="X12" s="16"/>
      <c r="Y12" s="15"/>
      <c r="Z12" s="15"/>
      <c r="AA12" s="6"/>
      <c r="AB12" s="15"/>
      <c r="AC12" s="15"/>
      <c r="AD12" s="15"/>
      <c r="AE12" s="15"/>
      <c r="AF12" s="15"/>
      <c r="AG12" s="15"/>
      <c r="AH12" s="15"/>
      <c r="AI12" s="15"/>
    </row>
    <row r="13" ht="112.5" customHeight="1">
      <c r="A13" s="16"/>
      <c r="B13" s="28"/>
      <c r="C13" s="16"/>
      <c r="D13" s="16"/>
      <c r="E13" s="6"/>
      <c r="F13" s="17"/>
      <c r="G13" s="10"/>
      <c r="H13" s="16"/>
      <c r="I13" s="16"/>
      <c r="J13" s="10"/>
      <c r="K13" s="17"/>
      <c r="L13" s="16"/>
      <c r="M13" s="10"/>
      <c r="N13" s="28"/>
      <c r="O13" s="15"/>
      <c r="P13" s="15"/>
      <c r="Q13" s="15"/>
      <c r="R13" s="15"/>
      <c r="S13" s="15"/>
      <c r="T13" s="15"/>
      <c r="U13" s="15"/>
      <c r="V13" s="15"/>
      <c r="W13" s="42"/>
      <c r="X13" s="16"/>
      <c r="Y13" s="15"/>
      <c r="Z13" s="15"/>
      <c r="AA13" s="6"/>
      <c r="AB13" s="15"/>
      <c r="AC13" s="15"/>
      <c r="AD13" s="15"/>
      <c r="AE13" s="15"/>
      <c r="AF13" s="15"/>
      <c r="AG13" s="15"/>
      <c r="AH13" s="15"/>
      <c r="AI13" s="15"/>
    </row>
    <row r="14" ht="112.5" customHeight="1">
      <c r="A14" s="16"/>
      <c r="B14" s="28"/>
      <c r="C14" s="16"/>
      <c r="D14" s="16"/>
      <c r="E14" s="6"/>
      <c r="F14" s="17"/>
      <c r="G14" s="10"/>
      <c r="H14" s="16"/>
      <c r="I14" s="16"/>
      <c r="J14" s="10"/>
      <c r="K14" s="17"/>
      <c r="L14" s="16"/>
      <c r="M14" s="10"/>
      <c r="N14" s="28"/>
      <c r="O14" s="15"/>
      <c r="P14" s="15"/>
      <c r="Q14" s="15"/>
      <c r="R14" s="15"/>
      <c r="S14" s="15"/>
      <c r="T14" s="15"/>
      <c r="U14" s="15"/>
      <c r="V14" s="15"/>
      <c r="W14" s="42"/>
      <c r="X14" s="16"/>
      <c r="Y14" s="15"/>
      <c r="Z14" s="15"/>
      <c r="AA14" s="6"/>
      <c r="AB14" s="15"/>
      <c r="AC14" s="15"/>
      <c r="AD14" s="15"/>
      <c r="AE14" s="15"/>
      <c r="AF14" s="15"/>
      <c r="AG14" s="15"/>
      <c r="AH14" s="15"/>
      <c r="AI14" s="15"/>
    </row>
    <row r="15" ht="112.5" customHeight="1">
      <c r="A15" s="16"/>
      <c r="B15" s="28"/>
      <c r="C15" s="16"/>
      <c r="D15" s="16"/>
      <c r="E15" s="6"/>
      <c r="F15" s="17"/>
      <c r="G15" s="10"/>
      <c r="H15" s="16"/>
      <c r="I15" s="16"/>
      <c r="J15" s="10"/>
      <c r="K15" s="10"/>
      <c r="L15" s="16"/>
      <c r="M15" s="66"/>
      <c r="N15" s="10"/>
      <c r="O15" s="15"/>
      <c r="P15" s="15"/>
      <c r="Q15" s="15"/>
      <c r="R15" s="15"/>
      <c r="S15" s="15"/>
      <c r="T15" s="15"/>
      <c r="U15" s="15"/>
      <c r="V15" s="15"/>
      <c r="W15" s="42"/>
      <c r="X15" s="16"/>
      <c r="Y15" s="15"/>
      <c r="Z15" s="15"/>
      <c r="AA15" s="6"/>
      <c r="AB15" s="15"/>
      <c r="AC15" s="15"/>
      <c r="AD15" s="15"/>
      <c r="AE15" s="15"/>
      <c r="AF15" s="15"/>
      <c r="AG15" s="15"/>
      <c r="AH15" s="15"/>
      <c r="AI15" s="15"/>
    </row>
    <row r="16" ht="112.5" customHeight="1">
      <c r="A16" s="16"/>
      <c r="B16" s="10"/>
      <c r="C16" s="16"/>
      <c r="D16" s="16"/>
      <c r="E16" s="6"/>
      <c r="F16" s="10"/>
      <c r="G16" s="10"/>
      <c r="H16" s="15"/>
      <c r="I16" s="16"/>
      <c r="J16" s="10"/>
      <c r="K16" s="10"/>
      <c r="L16" s="16"/>
      <c r="M16" s="10"/>
      <c r="N16" s="22"/>
      <c r="O16" s="15"/>
      <c r="P16" s="15"/>
      <c r="Q16" s="15"/>
      <c r="R16" s="15"/>
      <c r="S16" s="15"/>
      <c r="T16" s="15"/>
      <c r="U16" s="15"/>
      <c r="V16" s="15"/>
      <c r="W16" s="42"/>
      <c r="X16" s="15"/>
      <c r="Y16" s="15"/>
      <c r="Z16" s="15"/>
      <c r="AA16" s="6"/>
      <c r="AB16" s="15"/>
      <c r="AC16" s="15"/>
      <c r="AD16" s="15"/>
      <c r="AE16" s="15"/>
      <c r="AF16" s="15"/>
      <c r="AG16" s="15"/>
      <c r="AH16" s="15"/>
      <c r="AI16" s="15"/>
    </row>
    <row r="17" ht="112.5" customHeight="1">
      <c r="A17" s="16"/>
      <c r="B17" s="10"/>
      <c r="C17" s="16"/>
      <c r="D17" s="16"/>
      <c r="E17" s="6"/>
      <c r="F17" s="10"/>
      <c r="G17" s="10"/>
      <c r="H17" s="15"/>
      <c r="I17" s="16"/>
      <c r="J17" s="10"/>
      <c r="K17" s="10"/>
      <c r="L17" s="16"/>
      <c r="M17" s="10"/>
      <c r="N17" s="22"/>
      <c r="O17" s="15"/>
      <c r="P17" s="15"/>
      <c r="Q17" s="15"/>
      <c r="R17" s="15"/>
      <c r="S17" s="15"/>
      <c r="T17" s="15"/>
      <c r="U17" s="15"/>
      <c r="V17" s="15"/>
      <c r="W17" s="42"/>
      <c r="X17" s="15"/>
      <c r="Y17" s="15"/>
      <c r="Z17" s="15"/>
      <c r="AA17" s="6"/>
      <c r="AB17" s="15"/>
      <c r="AC17" s="15"/>
      <c r="AD17" s="15"/>
      <c r="AE17" s="15"/>
      <c r="AF17" s="15"/>
      <c r="AG17" s="15"/>
      <c r="AH17" s="15"/>
      <c r="AI17" s="15"/>
    </row>
    <row r="18" ht="112.5" customHeight="1">
      <c r="A18" s="16"/>
      <c r="B18" s="10"/>
      <c r="C18" s="16"/>
      <c r="D18" s="16"/>
      <c r="E18" s="6"/>
      <c r="F18" s="10"/>
      <c r="G18" s="10"/>
      <c r="H18" s="15"/>
      <c r="I18" s="16"/>
      <c r="J18" s="10"/>
      <c r="K18" s="10"/>
      <c r="L18" s="16"/>
      <c r="M18" s="10"/>
      <c r="N18" s="22"/>
      <c r="O18" s="15"/>
      <c r="P18" s="15"/>
      <c r="Q18" s="15"/>
      <c r="R18" s="15"/>
      <c r="S18" s="15"/>
      <c r="T18" s="15"/>
      <c r="U18" s="15"/>
      <c r="V18" s="15"/>
      <c r="W18" s="42"/>
      <c r="X18" s="15"/>
      <c r="Y18" s="15"/>
      <c r="Z18" s="15"/>
      <c r="AA18" s="6"/>
      <c r="AB18" s="15"/>
      <c r="AC18" s="15"/>
      <c r="AD18" s="15"/>
      <c r="AE18" s="15"/>
      <c r="AF18" s="15"/>
      <c r="AG18" s="15"/>
      <c r="AH18" s="15"/>
      <c r="AI18" s="15"/>
    </row>
    <row r="19" ht="112.5" customHeight="1">
      <c r="A19" s="16"/>
      <c r="B19" s="10"/>
      <c r="C19" s="16"/>
      <c r="D19" s="16"/>
      <c r="E19" s="6"/>
      <c r="F19" s="10"/>
      <c r="G19" s="28"/>
      <c r="H19" s="15"/>
      <c r="I19" s="16"/>
      <c r="J19" s="10"/>
      <c r="K19" s="10"/>
      <c r="L19" s="16"/>
      <c r="M19" s="10"/>
      <c r="N19" s="22"/>
      <c r="O19" s="15"/>
      <c r="P19" s="15"/>
      <c r="Q19" s="15"/>
      <c r="R19" s="15"/>
      <c r="S19" s="15"/>
      <c r="T19" s="15"/>
      <c r="U19" s="15"/>
      <c r="V19" s="15"/>
      <c r="W19" s="42"/>
      <c r="X19" s="15"/>
      <c r="Y19" s="15"/>
      <c r="Z19" s="15"/>
      <c r="AA19" s="6"/>
      <c r="AB19" s="15"/>
      <c r="AC19" s="15"/>
      <c r="AD19" s="15"/>
      <c r="AE19" s="15"/>
      <c r="AF19" s="15"/>
      <c r="AG19" s="15"/>
      <c r="AH19" s="15"/>
      <c r="AI19" s="15"/>
    </row>
    <row r="20" ht="112.5" customHeight="1">
      <c r="A20" s="16"/>
      <c r="B20" s="10"/>
      <c r="C20" s="16"/>
      <c r="D20" s="16"/>
      <c r="E20" s="6"/>
      <c r="F20" s="10"/>
      <c r="G20" s="10"/>
      <c r="H20" s="16"/>
      <c r="I20" s="16"/>
      <c r="J20" s="10"/>
      <c r="K20" s="10"/>
      <c r="L20" s="16"/>
      <c r="M20" s="10"/>
      <c r="N20" s="22"/>
      <c r="O20" s="15"/>
      <c r="P20" s="15"/>
      <c r="Q20" s="15"/>
      <c r="R20" s="15"/>
      <c r="S20" s="15"/>
      <c r="T20" s="15"/>
      <c r="U20" s="15"/>
      <c r="V20" s="15"/>
      <c r="W20" s="42"/>
      <c r="X20" s="23"/>
      <c r="Y20" s="15"/>
      <c r="Z20" s="15"/>
      <c r="AA20" s="6"/>
      <c r="AB20" s="15"/>
      <c r="AC20" s="15"/>
      <c r="AD20" s="15"/>
      <c r="AE20" s="15"/>
      <c r="AF20" s="15"/>
      <c r="AG20" s="15"/>
      <c r="AH20" s="15"/>
      <c r="AI20" s="15"/>
    </row>
    <row r="21" ht="112.5" customHeight="1">
      <c r="A21" s="16"/>
      <c r="B21" s="10"/>
      <c r="C21" s="16"/>
      <c r="D21" s="16"/>
      <c r="E21" s="6"/>
      <c r="F21" s="17"/>
      <c r="G21" s="17"/>
      <c r="H21" s="16"/>
      <c r="I21" s="16"/>
      <c r="J21" s="17"/>
      <c r="K21" s="17"/>
      <c r="L21" s="16"/>
      <c r="M21" s="23"/>
      <c r="N21" s="22"/>
      <c r="O21" s="15"/>
      <c r="P21" s="15"/>
      <c r="Q21" s="17"/>
      <c r="R21" s="17"/>
      <c r="S21" s="17"/>
      <c r="T21" s="17"/>
      <c r="U21" s="15"/>
      <c r="V21" s="15"/>
      <c r="W21" s="16"/>
      <c r="X21" s="16"/>
      <c r="Y21" s="15"/>
      <c r="Z21" s="15"/>
      <c r="AA21" s="6"/>
      <c r="AB21" s="15"/>
      <c r="AC21" s="15"/>
      <c r="AD21" s="15"/>
      <c r="AE21" s="15"/>
      <c r="AF21" s="15"/>
      <c r="AG21" s="15"/>
      <c r="AH21" s="15"/>
      <c r="AI21" s="15"/>
    </row>
    <row r="22" ht="112.5" customHeight="1">
      <c r="A22" s="16"/>
      <c r="B22" s="10"/>
      <c r="C22" s="16"/>
      <c r="D22" s="16"/>
      <c r="E22" s="6"/>
      <c r="F22" s="10"/>
      <c r="G22" s="10"/>
      <c r="H22" s="16"/>
      <c r="I22" s="16"/>
      <c r="J22" s="10"/>
      <c r="K22" s="10"/>
      <c r="L22" s="16"/>
      <c r="M22" s="10"/>
      <c r="N22" s="22"/>
      <c r="O22" s="15"/>
      <c r="P22" s="15"/>
      <c r="Q22" s="17"/>
      <c r="R22" s="17"/>
      <c r="S22" s="17"/>
      <c r="T22" s="17"/>
      <c r="U22" s="17"/>
      <c r="V22" s="17"/>
      <c r="W22" s="16"/>
      <c r="X22" s="16"/>
      <c r="Y22" s="15"/>
      <c r="Z22" s="15"/>
      <c r="AA22" s="6"/>
      <c r="AB22" s="15"/>
      <c r="AC22" s="15"/>
      <c r="AD22" s="15"/>
      <c r="AE22" s="15"/>
      <c r="AF22" s="15"/>
      <c r="AG22" s="15"/>
      <c r="AH22" s="15"/>
      <c r="AI22" s="15"/>
    </row>
    <row r="23" ht="112.5" customHeight="1">
      <c r="A23" s="16"/>
      <c r="B23" s="10"/>
      <c r="C23" s="16"/>
      <c r="D23" s="16"/>
      <c r="E23" s="6"/>
      <c r="F23" s="17"/>
      <c r="G23" s="10"/>
      <c r="H23" s="16"/>
      <c r="I23" s="6"/>
      <c r="J23" s="17"/>
      <c r="K23" s="17"/>
      <c r="L23" s="16"/>
      <c r="M23" s="22"/>
      <c r="N23" s="22"/>
      <c r="O23" s="15"/>
      <c r="P23" s="15"/>
      <c r="Q23" s="23"/>
      <c r="R23" s="23"/>
      <c r="S23" s="17"/>
      <c r="T23" s="17"/>
      <c r="U23" s="15"/>
      <c r="V23" s="15"/>
      <c r="W23" s="16"/>
      <c r="X23" s="16"/>
      <c r="Y23" s="15"/>
      <c r="Z23" s="15"/>
      <c r="AA23" s="6"/>
      <c r="AB23" s="15"/>
      <c r="AC23" s="15"/>
      <c r="AD23" s="15"/>
      <c r="AE23" s="15"/>
      <c r="AF23" s="15"/>
      <c r="AG23" s="15"/>
      <c r="AH23" s="15"/>
      <c r="AI23" s="15"/>
    </row>
    <row r="24" ht="112.5" customHeight="1">
      <c r="A24" s="16"/>
      <c r="B24" s="10"/>
      <c r="C24" s="16"/>
      <c r="D24" s="16"/>
      <c r="E24" s="6"/>
      <c r="F24" s="10"/>
      <c r="G24" s="22"/>
      <c r="H24" s="16"/>
      <c r="I24" s="16"/>
      <c r="J24" s="10"/>
      <c r="K24" s="10"/>
      <c r="L24" s="16"/>
      <c r="M24" s="16"/>
      <c r="N24" s="16"/>
      <c r="O24" s="15"/>
      <c r="P24" s="15"/>
      <c r="Q24" s="15"/>
      <c r="R24" s="15"/>
      <c r="S24" s="15"/>
      <c r="T24" s="15"/>
      <c r="U24" s="15"/>
      <c r="V24" s="15"/>
      <c r="W24" s="16"/>
      <c r="X24" s="16"/>
      <c r="Y24" s="15"/>
      <c r="Z24" s="15"/>
      <c r="AA24" s="6"/>
      <c r="AB24" s="15"/>
      <c r="AC24" s="15"/>
      <c r="AD24" s="15"/>
      <c r="AE24" s="15"/>
      <c r="AF24" s="15"/>
      <c r="AG24" s="15"/>
      <c r="AH24" s="15"/>
      <c r="AI24" s="15"/>
    </row>
    <row r="25" ht="112.5" customHeight="1">
      <c r="A25" s="16"/>
      <c r="B25" s="10"/>
      <c r="C25" s="16"/>
      <c r="D25" s="16"/>
      <c r="E25" s="6"/>
      <c r="F25" s="10"/>
      <c r="G25" s="22"/>
      <c r="H25" s="15"/>
      <c r="I25" s="15"/>
      <c r="J25" s="22"/>
      <c r="K25" s="22"/>
      <c r="L25" s="15"/>
      <c r="M25" s="22"/>
      <c r="N25" s="22"/>
      <c r="O25" s="15"/>
      <c r="P25" s="15"/>
      <c r="Q25" s="15"/>
      <c r="R25" s="15"/>
      <c r="S25" s="15"/>
      <c r="T25" s="15"/>
      <c r="U25" s="15"/>
      <c r="V25" s="15"/>
      <c r="W25" s="16"/>
      <c r="X25" s="15"/>
      <c r="Y25" s="15"/>
      <c r="Z25" s="15"/>
      <c r="AA25" s="6"/>
      <c r="AB25" s="15"/>
      <c r="AC25" s="15"/>
      <c r="AD25" s="15"/>
      <c r="AE25" s="15"/>
      <c r="AF25" s="15"/>
      <c r="AG25" s="15"/>
      <c r="AH25" s="15"/>
      <c r="AI25" s="15"/>
    </row>
    <row r="26" ht="112.5" customHeight="1">
      <c r="A26" s="16"/>
      <c r="B26" s="10"/>
      <c r="C26" s="16"/>
      <c r="D26" s="16"/>
      <c r="E26" s="6"/>
      <c r="F26" s="22"/>
      <c r="G26" s="22"/>
      <c r="H26" s="15"/>
      <c r="I26" s="15"/>
      <c r="J26" s="22"/>
      <c r="K26" s="22"/>
      <c r="L26" s="15"/>
      <c r="M26" s="22"/>
      <c r="N26" s="22"/>
      <c r="O26" s="15"/>
      <c r="P26" s="15"/>
      <c r="Q26" s="15"/>
      <c r="R26" s="15"/>
      <c r="S26" s="15"/>
      <c r="T26" s="15"/>
      <c r="U26" s="15"/>
      <c r="V26" s="15"/>
      <c r="W26" s="16"/>
      <c r="X26" s="16"/>
      <c r="Y26" s="15"/>
      <c r="Z26" s="15"/>
      <c r="AA26" s="6"/>
      <c r="AB26" s="15"/>
      <c r="AC26" s="15"/>
      <c r="AD26" s="15"/>
      <c r="AE26" s="15"/>
      <c r="AF26" s="15"/>
      <c r="AG26" s="15"/>
      <c r="AH26" s="15"/>
      <c r="AI26" s="15"/>
    </row>
    <row r="27" ht="112.5" customHeight="1">
      <c r="A27" s="16"/>
      <c r="B27" s="10"/>
      <c r="C27" s="16"/>
      <c r="D27" s="16"/>
      <c r="E27" s="6"/>
      <c r="F27" s="17"/>
      <c r="G27" s="22"/>
      <c r="H27" s="16"/>
      <c r="I27" s="16"/>
      <c r="J27" s="9"/>
      <c r="K27" s="9"/>
      <c r="L27" s="16"/>
      <c r="M27" s="22"/>
      <c r="N27" s="22"/>
      <c r="O27" s="15"/>
      <c r="P27" s="15"/>
      <c r="Q27" s="10"/>
      <c r="R27" s="10"/>
      <c r="S27" s="10"/>
      <c r="T27" s="10"/>
      <c r="U27" s="15"/>
      <c r="V27" s="15"/>
      <c r="W27" s="16"/>
      <c r="X27" s="16"/>
      <c r="Y27" s="15"/>
      <c r="Z27" s="15"/>
      <c r="AA27" s="6"/>
      <c r="AB27" s="15"/>
      <c r="AC27" s="15"/>
      <c r="AD27" s="15"/>
      <c r="AE27" s="15"/>
      <c r="AF27" s="15"/>
      <c r="AG27" s="15"/>
      <c r="AH27" s="15"/>
      <c r="AI27" s="15"/>
    </row>
    <row r="28" ht="112.5" customHeight="1">
      <c r="A28" s="16"/>
      <c r="B28" s="10"/>
      <c r="C28" s="16"/>
      <c r="D28" s="16"/>
      <c r="E28" s="6"/>
      <c r="F28" s="9"/>
      <c r="G28" s="23"/>
      <c r="H28" s="15"/>
      <c r="I28" s="6"/>
      <c r="J28" s="9"/>
      <c r="K28" s="9"/>
      <c r="L28" s="16"/>
      <c r="M28" s="23"/>
      <c r="N28" s="17"/>
      <c r="O28" s="15"/>
      <c r="P28" s="15"/>
      <c r="Q28" s="15"/>
      <c r="R28" s="15"/>
      <c r="S28" s="15"/>
      <c r="T28" s="15"/>
      <c r="U28" s="15"/>
      <c r="V28" s="15"/>
      <c r="W28" s="16"/>
      <c r="X28" s="16"/>
      <c r="Y28" s="15"/>
      <c r="Z28" s="15"/>
      <c r="AA28" s="6"/>
      <c r="AB28" s="15"/>
      <c r="AC28" s="15"/>
      <c r="AD28" s="15"/>
      <c r="AE28" s="15"/>
      <c r="AF28" s="15"/>
      <c r="AG28" s="15"/>
      <c r="AH28" s="15"/>
      <c r="AI28" s="15"/>
    </row>
    <row r="29" ht="112.5" customHeight="1">
      <c r="A29" s="16"/>
      <c r="B29" s="10"/>
      <c r="C29" s="16"/>
      <c r="D29" s="16"/>
      <c r="E29" s="6"/>
      <c r="F29" s="10"/>
      <c r="G29" s="22"/>
      <c r="H29" s="16"/>
      <c r="I29" s="16"/>
      <c r="J29" s="10"/>
      <c r="K29" s="10"/>
      <c r="L29" s="16"/>
      <c r="M29" s="23"/>
      <c r="N29" s="17"/>
      <c r="O29" s="15"/>
      <c r="P29" s="15"/>
      <c r="Q29" s="15"/>
      <c r="R29" s="15"/>
      <c r="S29" s="15"/>
      <c r="T29" s="15"/>
      <c r="U29" s="15"/>
      <c r="V29" s="15"/>
      <c r="W29" s="16"/>
      <c r="X29" s="16"/>
      <c r="Y29" s="15"/>
      <c r="Z29" s="15"/>
      <c r="AA29" s="6"/>
      <c r="AB29" s="15"/>
      <c r="AC29" s="15"/>
      <c r="AD29" s="15"/>
      <c r="AE29" s="15"/>
      <c r="AF29" s="15"/>
      <c r="AG29" s="15"/>
      <c r="AH29" s="15"/>
      <c r="AI29" s="15"/>
    </row>
    <row r="30" ht="112.5" customHeight="1">
      <c r="A30" s="16"/>
      <c r="B30" s="10"/>
      <c r="C30" s="16"/>
      <c r="D30" s="16"/>
      <c r="E30" s="6"/>
      <c r="F30" s="10"/>
      <c r="G30" s="22"/>
      <c r="H30" s="16"/>
      <c r="I30" s="16"/>
      <c r="J30" s="10"/>
      <c r="K30" s="10"/>
      <c r="L30" s="16"/>
      <c r="M30" s="10"/>
      <c r="N30" s="17"/>
      <c r="O30" s="15"/>
      <c r="P30" s="15"/>
      <c r="Q30" s="15"/>
      <c r="R30" s="15"/>
      <c r="S30" s="15"/>
      <c r="T30" s="15"/>
      <c r="U30" s="15"/>
      <c r="V30" s="15"/>
      <c r="W30" s="16"/>
      <c r="X30" s="16"/>
      <c r="Y30" s="15"/>
      <c r="Z30" s="15"/>
      <c r="AA30" s="6"/>
      <c r="AB30" s="15"/>
      <c r="AC30" s="15"/>
      <c r="AD30" s="15"/>
      <c r="AE30" s="15"/>
      <c r="AF30" s="15"/>
      <c r="AG30" s="15"/>
      <c r="AH30" s="15"/>
      <c r="AI30" s="15"/>
    </row>
    <row r="31" ht="112.5" customHeight="1">
      <c r="A31" s="16"/>
      <c r="B31" s="10"/>
      <c r="C31" s="16"/>
      <c r="D31" s="16"/>
      <c r="E31" s="6"/>
      <c r="F31" s="10"/>
      <c r="G31" s="22"/>
      <c r="H31" s="16"/>
      <c r="I31" s="16"/>
      <c r="J31" s="10"/>
      <c r="K31" s="10"/>
      <c r="L31" s="16"/>
      <c r="M31" s="10"/>
      <c r="N31" s="23"/>
      <c r="O31" s="15"/>
      <c r="P31" s="15"/>
      <c r="Q31" s="15"/>
      <c r="R31" s="15"/>
      <c r="S31" s="15"/>
      <c r="T31" s="15"/>
      <c r="U31" s="15"/>
      <c r="V31" s="15"/>
      <c r="W31" s="16"/>
      <c r="X31" s="16"/>
      <c r="Y31" s="15"/>
      <c r="Z31" s="15"/>
      <c r="AA31" s="6"/>
      <c r="AB31" s="15"/>
      <c r="AC31" s="15"/>
      <c r="AD31" s="15"/>
      <c r="AE31" s="15"/>
      <c r="AF31" s="15"/>
      <c r="AG31" s="15"/>
      <c r="AH31" s="15"/>
      <c r="AI31" s="15"/>
    </row>
    <row r="32" ht="112.5" customHeight="1">
      <c r="A32" s="16"/>
      <c r="B32" s="10"/>
      <c r="C32" s="16"/>
      <c r="D32" s="16"/>
      <c r="E32" s="6"/>
      <c r="F32" s="10"/>
      <c r="G32" s="22"/>
      <c r="H32" s="16"/>
      <c r="I32" s="16"/>
      <c r="J32" s="10"/>
      <c r="K32" s="10"/>
      <c r="L32" s="16"/>
      <c r="M32" s="10"/>
      <c r="N32" s="23"/>
      <c r="O32" s="15"/>
      <c r="P32" s="15"/>
      <c r="Q32" s="15"/>
      <c r="R32" s="15"/>
      <c r="S32" s="15"/>
      <c r="T32" s="15"/>
      <c r="U32" s="15"/>
      <c r="V32" s="15"/>
      <c r="W32" s="16"/>
      <c r="X32" s="16"/>
      <c r="Y32" s="15"/>
      <c r="Z32" s="15"/>
      <c r="AA32" s="6"/>
      <c r="AB32" s="15"/>
      <c r="AC32" s="15"/>
      <c r="AD32" s="15"/>
      <c r="AE32" s="15"/>
      <c r="AF32" s="15"/>
      <c r="AG32" s="15"/>
      <c r="AH32" s="15"/>
      <c r="AI32" s="15"/>
    </row>
    <row r="33" ht="112.5" customHeight="1">
      <c r="A33" s="16"/>
      <c r="B33" s="10"/>
      <c r="C33" s="6"/>
      <c r="D33" s="16"/>
      <c r="E33" s="6"/>
      <c r="F33" s="10"/>
      <c r="G33" s="22"/>
      <c r="H33" s="16"/>
      <c r="I33" s="16"/>
      <c r="J33" s="10"/>
      <c r="K33" s="10"/>
      <c r="L33" s="16"/>
      <c r="M33" s="10"/>
      <c r="N33" s="10"/>
      <c r="O33" s="15"/>
      <c r="P33" s="15"/>
      <c r="Q33" s="15"/>
      <c r="R33" s="15"/>
      <c r="S33" s="15"/>
      <c r="T33" s="15"/>
      <c r="U33" s="15"/>
      <c r="V33" s="15"/>
      <c r="W33" s="16"/>
      <c r="X33" s="16"/>
      <c r="Y33" s="15"/>
      <c r="Z33" s="15"/>
      <c r="AA33" s="6"/>
      <c r="AB33" s="15"/>
      <c r="AC33" s="15"/>
      <c r="AD33" s="15"/>
      <c r="AE33" s="15"/>
      <c r="AF33" s="15"/>
      <c r="AG33" s="15"/>
      <c r="AH33" s="15"/>
      <c r="AI33" s="15"/>
    </row>
    <row r="34" ht="112.5" customHeight="1">
      <c r="A34" s="16"/>
      <c r="B34" s="10"/>
      <c r="C34" s="6"/>
      <c r="D34" s="16"/>
      <c r="E34" s="6"/>
      <c r="F34" s="22"/>
      <c r="G34" s="22"/>
      <c r="H34" s="15"/>
      <c r="I34" s="15"/>
      <c r="J34" s="22"/>
      <c r="K34" s="22"/>
      <c r="L34" s="15"/>
      <c r="M34" s="22"/>
      <c r="N34" s="22"/>
      <c r="O34" s="15"/>
      <c r="P34" s="15"/>
      <c r="Q34" s="15"/>
      <c r="R34" s="15"/>
      <c r="S34" s="15"/>
      <c r="T34" s="15"/>
      <c r="U34" s="15"/>
      <c r="V34" s="15"/>
      <c r="W34" s="16"/>
      <c r="X34" s="15"/>
      <c r="Y34" s="15"/>
      <c r="Z34" s="15"/>
      <c r="AA34" s="6"/>
      <c r="AB34" s="15"/>
      <c r="AC34" s="15"/>
      <c r="AD34" s="15"/>
      <c r="AE34" s="15"/>
      <c r="AF34" s="15"/>
      <c r="AG34" s="15"/>
      <c r="AH34" s="15"/>
      <c r="AI34" s="15"/>
    </row>
    <row r="35" ht="112.5" customHeight="1">
      <c r="A35" s="16"/>
      <c r="B35" s="10"/>
      <c r="C35" s="16"/>
      <c r="D35" s="16"/>
      <c r="E35" s="6"/>
      <c r="F35" s="9"/>
      <c r="G35" s="23"/>
      <c r="H35" s="23"/>
      <c r="I35" s="6"/>
      <c r="J35" s="9"/>
      <c r="K35" s="9"/>
      <c r="L35" s="16"/>
      <c r="M35" s="22"/>
      <c r="N35" s="22"/>
      <c r="O35" s="15"/>
      <c r="P35" s="15"/>
      <c r="Q35" s="15"/>
      <c r="R35" s="15"/>
      <c r="S35" s="15"/>
      <c r="T35" s="15"/>
      <c r="U35" s="15"/>
      <c r="V35" s="15"/>
      <c r="W35" s="16"/>
      <c r="X35" s="16"/>
      <c r="Y35" s="15"/>
      <c r="Z35" s="15"/>
      <c r="AA35" s="6"/>
      <c r="AB35" s="15"/>
      <c r="AC35" s="15"/>
      <c r="AD35" s="15"/>
      <c r="AE35" s="15"/>
      <c r="AF35" s="15"/>
      <c r="AG35" s="15"/>
      <c r="AH35" s="15"/>
      <c r="AI35" s="15"/>
    </row>
    <row r="36" ht="112.5" customHeight="1">
      <c r="A36" s="16"/>
      <c r="B36" s="28"/>
      <c r="C36" s="15"/>
      <c r="D36" s="16"/>
      <c r="E36" s="6"/>
      <c r="F36" s="10"/>
      <c r="G36" s="22"/>
      <c r="H36" s="15"/>
      <c r="I36" s="16"/>
      <c r="J36" s="10"/>
      <c r="K36" s="10"/>
      <c r="L36" s="15"/>
      <c r="M36" s="22"/>
      <c r="N36" s="22"/>
      <c r="O36" s="15"/>
      <c r="P36" s="15"/>
      <c r="Q36" s="15"/>
      <c r="R36" s="15"/>
      <c r="S36" s="15"/>
      <c r="T36" s="15"/>
      <c r="U36" s="15"/>
      <c r="V36" s="15"/>
      <c r="W36" s="16"/>
      <c r="X36" s="16"/>
      <c r="Y36" s="15"/>
      <c r="Z36" s="15"/>
      <c r="AA36" s="6"/>
      <c r="AB36" s="15"/>
      <c r="AC36" s="15"/>
      <c r="AD36" s="15"/>
      <c r="AE36" s="15"/>
      <c r="AF36" s="15"/>
      <c r="AG36" s="15"/>
      <c r="AH36" s="15"/>
      <c r="AI36" s="15"/>
    </row>
    <row r="37" ht="112.5" customHeight="1">
      <c r="A37" s="16"/>
      <c r="B37" s="10"/>
      <c r="C37" s="15"/>
      <c r="D37" s="16"/>
      <c r="E37" s="6"/>
      <c r="F37" s="10"/>
      <c r="G37" s="10"/>
      <c r="H37" s="16"/>
      <c r="I37" s="16"/>
      <c r="J37" s="10"/>
      <c r="K37" s="10"/>
      <c r="L37" s="15"/>
      <c r="M37" s="22"/>
      <c r="N37" s="22"/>
      <c r="O37" s="15"/>
      <c r="P37" s="15"/>
      <c r="Q37" s="15"/>
      <c r="R37" s="15"/>
      <c r="S37" s="15"/>
      <c r="T37" s="15"/>
      <c r="U37" s="15"/>
      <c r="V37" s="15"/>
      <c r="W37" s="16"/>
      <c r="X37" s="16"/>
      <c r="Y37" s="15"/>
      <c r="Z37" s="15"/>
      <c r="AA37" s="6"/>
      <c r="AB37" s="15"/>
      <c r="AC37" s="15"/>
      <c r="AD37" s="15"/>
      <c r="AE37" s="15"/>
      <c r="AF37" s="15"/>
      <c r="AG37" s="15"/>
      <c r="AH37" s="15"/>
      <c r="AI37" s="15"/>
    </row>
    <row r="38" ht="112.5" customHeight="1">
      <c r="A38" s="16"/>
      <c r="B38" s="10"/>
      <c r="C38" s="15"/>
      <c r="D38" s="16"/>
      <c r="E38" s="6"/>
      <c r="F38" s="10"/>
      <c r="G38" s="10"/>
      <c r="H38" s="16"/>
      <c r="I38" s="16"/>
      <c r="J38" s="28"/>
      <c r="K38" s="10"/>
      <c r="L38" s="15"/>
      <c r="M38" s="22"/>
      <c r="N38" s="22"/>
      <c r="O38" s="15"/>
      <c r="P38" s="15"/>
      <c r="Q38" s="15"/>
      <c r="R38" s="15"/>
      <c r="S38" s="15"/>
      <c r="T38" s="15"/>
      <c r="U38" s="15"/>
      <c r="V38" s="15"/>
      <c r="W38" s="16"/>
      <c r="X38" s="16"/>
      <c r="Y38" s="15"/>
      <c r="Z38" s="15"/>
      <c r="AA38" s="6"/>
      <c r="AB38" s="15"/>
      <c r="AC38" s="15"/>
      <c r="AD38" s="15"/>
      <c r="AE38" s="15"/>
      <c r="AF38" s="15"/>
      <c r="AG38" s="15"/>
      <c r="AH38" s="15"/>
      <c r="AI38" s="15"/>
    </row>
    <row r="39" ht="112.5" customHeight="1">
      <c r="A39" s="16"/>
      <c r="B39" s="10"/>
      <c r="C39" s="15"/>
      <c r="D39" s="16"/>
      <c r="E39" s="6"/>
      <c r="F39" s="10"/>
      <c r="G39" s="10"/>
      <c r="H39" s="16"/>
      <c r="I39" s="16"/>
      <c r="J39" s="10"/>
      <c r="K39" s="10"/>
      <c r="L39" s="16"/>
      <c r="M39" s="22"/>
      <c r="N39" s="22"/>
      <c r="O39" s="15"/>
      <c r="P39" s="15"/>
      <c r="Q39" s="15"/>
      <c r="R39" s="15"/>
      <c r="S39" s="15"/>
      <c r="T39" s="15"/>
      <c r="U39" s="15"/>
      <c r="V39" s="15"/>
      <c r="W39" s="16"/>
      <c r="X39" s="16"/>
      <c r="Y39" s="15"/>
      <c r="Z39" s="15"/>
      <c r="AA39" s="6"/>
      <c r="AB39" s="15"/>
      <c r="AC39" s="15"/>
      <c r="AD39" s="15"/>
      <c r="AE39" s="15"/>
      <c r="AF39" s="15"/>
      <c r="AG39" s="15"/>
      <c r="AH39" s="15"/>
      <c r="AI39" s="15"/>
    </row>
    <row r="40" ht="112.5" customHeight="1">
      <c r="A40" s="16"/>
      <c r="B40" s="10"/>
      <c r="C40" s="15"/>
      <c r="D40" s="16"/>
      <c r="E40" s="6"/>
      <c r="F40" s="9"/>
      <c r="G40" s="9"/>
      <c r="H40" s="6"/>
      <c r="I40" s="6"/>
      <c r="J40" s="9"/>
      <c r="K40" s="9"/>
      <c r="L40" s="16"/>
      <c r="M40" s="22"/>
      <c r="N40" s="22"/>
      <c r="O40" s="15"/>
      <c r="P40" s="15"/>
      <c r="Q40" s="15"/>
      <c r="R40" s="15"/>
      <c r="S40" s="15"/>
      <c r="T40" s="15"/>
      <c r="U40" s="15"/>
      <c r="V40" s="15"/>
      <c r="W40" s="16"/>
      <c r="X40" s="16"/>
      <c r="Y40" s="15"/>
      <c r="Z40" s="15"/>
      <c r="AA40" s="6"/>
      <c r="AB40" s="15"/>
      <c r="AC40" s="15"/>
      <c r="AD40" s="15"/>
      <c r="AE40" s="15"/>
      <c r="AF40" s="15"/>
      <c r="AG40" s="15"/>
      <c r="AH40" s="15"/>
      <c r="AI40" s="15"/>
    </row>
    <row r="41" ht="112.5" customHeight="1">
      <c r="A41" s="16"/>
      <c r="B41" s="10"/>
      <c r="C41" s="16"/>
      <c r="D41" s="16"/>
      <c r="E41" s="6"/>
      <c r="F41" s="10"/>
      <c r="G41" s="10"/>
      <c r="H41" s="16"/>
      <c r="I41" s="16"/>
      <c r="J41" s="10"/>
      <c r="K41" s="10"/>
      <c r="L41" s="16"/>
      <c r="M41" s="22"/>
      <c r="N41" s="22"/>
      <c r="O41" s="15"/>
      <c r="P41" s="15"/>
      <c r="Q41" s="15"/>
      <c r="R41" s="15"/>
      <c r="S41" s="15"/>
      <c r="T41" s="15"/>
      <c r="U41" s="15"/>
      <c r="V41" s="15"/>
      <c r="W41" s="16"/>
      <c r="X41" s="16"/>
      <c r="Y41" s="15"/>
      <c r="Z41" s="15"/>
      <c r="AA41" s="6"/>
      <c r="AB41" s="15"/>
      <c r="AC41" s="15"/>
      <c r="AD41" s="15"/>
      <c r="AE41" s="15"/>
      <c r="AF41" s="15"/>
      <c r="AG41" s="15"/>
      <c r="AH41" s="15"/>
      <c r="AI41" s="15"/>
    </row>
    <row r="42" ht="112.5" customHeight="1">
      <c r="A42" s="16"/>
      <c r="B42" s="10"/>
      <c r="C42" s="15"/>
      <c r="D42" s="16"/>
      <c r="E42" s="6"/>
      <c r="F42" s="17"/>
      <c r="G42" s="10"/>
      <c r="H42" s="16"/>
      <c r="I42" s="16"/>
      <c r="J42" s="17"/>
      <c r="K42" s="17"/>
      <c r="L42" s="16"/>
      <c r="M42" s="22"/>
      <c r="N42" s="22"/>
      <c r="O42" s="15"/>
      <c r="P42" s="15"/>
      <c r="Q42" s="15"/>
      <c r="R42" s="15"/>
      <c r="S42" s="15"/>
      <c r="T42" s="15"/>
      <c r="U42" s="15"/>
      <c r="V42" s="15"/>
      <c r="W42" s="16"/>
      <c r="X42" s="16"/>
      <c r="Y42" s="15"/>
      <c r="Z42" s="15"/>
      <c r="AA42" s="6"/>
      <c r="AB42" s="15"/>
      <c r="AC42" s="15"/>
      <c r="AD42" s="15"/>
      <c r="AE42" s="15"/>
      <c r="AF42" s="15"/>
      <c r="AG42" s="15"/>
      <c r="AH42" s="15"/>
      <c r="AI42" s="15"/>
    </row>
    <row r="43" ht="112.5" customHeight="1">
      <c r="A43" s="16"/>
      <c r="B43" s="10"/>
      <c r="C43" s="15"/>
      <c r="D43" s="16"/>
      <c r="E43" s="6"/>
      <c r="F43" s="23"/>
      <c r="G43" s="23"/>
      <c r="H43" s="23"/>
      <c r="I43" s="23"/>
      <c r="J43" s="23"/>
      <c r="K43" s="23"/>
      <c r="L43" s="15"/>
      <c r="M43" s="22"/>
      <c r="N43" s="22"/>
      <c r="O43" s="15"/>
      <c r="P43" s="15"/>
      <c r="Q43" s="15"/>
      <c r="R43" s="15"/>
      <c r="S43" s="15"/>
      <c r="T43" s="15"/>
      <c r="U43" s="15"/>
      <c r="V43" s="15"/>
      <c r="W43" s="16"/>
      <c r="X43" s="16"/>
      <c r="Y43" s="15"/>
      <c r="Z43" s="15"/>
      <c r="AA43" s="6"/>
      <c r="AB43" s="15"/>
      <c r="AC43" s="15"/>
      <c r="AD43" s="15"/>
      <c r="AE43" s="15"/>
      <c r="AF43" s="15"/>
      <c r="AG43" s="15"/>
      <c r="AH43" s="15"/>
      <c r="AI43" s="15"/>
    </row>
    <row r="44" ht="112.5" customHeight="1">
      <c r="A44" s="16"/>
      <c r="B44" s="10"/>
      <c r="C44" s="15"/>
      <c r="D44" s="16"/>
      <c r="E44" s="6"/>
      <c r="F44" s="10"/>
      <c r="G44" s="22"/>
      <c r="H44" s="16"/>
      <c r="I44" s="16"/>
      <c r="J44" s="10"/>
      <c r="K44" s="10"/>
      <c r="L44" s="15"/>
      <c r="M44" s="22"/>
      <c r="N44" s="22"/>
      <c r="O44" s="15"/>
      <c r="P44" s="15"/>
      <c r="Q44" s="15"/>
      <c r="R44" s="15"/>
      <c r="S44" s="15"/>
      <c r="T44" s="15"/>
      <c r="U44" s="15"/>
      <c r="V44" s="15"/>
      <c r="W44" s="16"/>
      <c r="X44" s="16"/>
      <c r="Y44" s="15"/>
      <c r="Z44" s="15"/>
      <c r="AA44" s="6"/>
      <c r="AB44" s="15"/>
      <c r="AC44" s="15"/>
      <c r="AD44" s="15"/>
      <c r="AE44" s="15"/>
      <c r="AF44" s="15"/>
      <c r="AG44" s="15"/>
      <c r="AH44" s="15"/>
      <c r="AI44" s="15"/>
    </row>
    <row r="45" ht="112.5" customHeight="1">
      <c r="A45" s="16"/>
      <c r="B45" s="10"/>
      <c r="C45" s="15"/>
      <c r="D45" s="16"/>
      <c r="E45" s="6"/>
      <c r="F45" s="22"/>
      <c r="G45" s="22"/>
      <c r="H45" s="15"/>
      <c r="I45" s="15"/>
      <c r="J45" s="22"/>
      <c r="K45" s="22"/>
      <c r="L45" s="15"/>
      <c r="M45" s="22"/>
      <c r="N45" s="22"/>
      <c r="O45" s="15"/>
      <c r="P45" s="15"/>
      <c r="Q45" s="15"/>
      <c r="R45" s="15"/>
      <c r="S45" s="15"/>
      <c r="T45" s="15"/>
      <c r="U45" s="15"/>
      <c r="V45" s="15"/>
      <c r="W45" s="16"/>
      <c r="X45" s="15"/>
      <c r="Y45" s="15"/>
      <c r="Z45" s="15"/>
      <c r="AA45" s="6"/>
      <c r="AB45" s="15"/>
      <c r="AC45" s="15"/>
      <c r="AD45" s="15"/>
      <c r="AE45" s="15"/>
      <c r="AF45" s="15"/>
      <c r="AG45" s="15"/>
      <c r="AH45" s="15"/>
      <c r="AI45" s="15"/>
    </row>
    <row r="46" ht="112.5" customHeight="1">
      <c r="A46" s="16"/>
      <c r="B46" s="10"/>
      <c r="C46" s="15"/>
      <c r="D46" s="16"/>
      <c r="E46" s="6"/>
      <c r="F46" s="10"/>
      <c r="G46" s="10"/>
      <c r="H46" s="16"/>
      <c r="I46" s="16"/>
      <c r="J46" s="10"/>
      <c r="K46" s="10"/>
      <c r="L46" s="16"/>
      <c r="M46" s="10"/>
      <c r="N46" s="10"/>
      <c r="O46" s="15"/>
      <c r="P46" s="15"/>
      <c r="Q46" s="15"/>
      <c r="R46" s="15"/>
      <c r="S46" s="15"/>
      <c r="T46" s="15"/>
      <c r="U46" s="15"/>
      <c r="V46" s="15"/>
      <c r="W46" s="16"/>
      <c r="X46" s="16"/>
      <c r="Y46" s="15"/>
      <c r="Z46" s="15"/>
      <c r="AA46" s="6"/>
      <c r="AB46" s="15"/>
      <c r="AC46" s="15"/>
      <c r="AD46" s="15"/>
      <c r="AE46" s="15"/>
      <c r="AF46" s="15"/>
      <c r="AG46" s="15"/>
      <c r="AH46" s="15"/>
      <c r="AI46" s="15"/>
    </row>
    <row r="47" ht="112.5" customHeight="1">
      <c r="A47" s="16"/>
      <c r="B47" s="10"/>
      <c r="C47" s="15"/>
      <c r="D47" s="16"/>
      <c r="E47" s="6"/>
      <c r="F47" s="10"/>
      <c r="G47" s="10"/>
      <c r="H47" s="16"/>
      <c r="I47" s="16"/>
      <c r="J47" s="10"/>
      <c r="K47" s="10"/>
      <c r="L47" s="15"/>
      <c r="M47" s="22"/>
      <c r="N47" s="22"/>
      <c r="O47" s="15"/>
      <c r="P47" s="15"/>
      <c r="Q47" s="15"/>
      <c r="R47" s="15"/>
      <c r="S47" s="15"/>
      <c r="T47" s="15"/>
      <c r="U47" s="15"/>
      <c r="V47" s="15"/>
      <c r="W47" s="16"/>
      <c r="X47" s="16"/>
      <c r="Y47" s="15"/>
      <c r="Z47" s="15"/>
      <c r="AA47" s="6"/>
      <c r="AB47" s="15"/>
      <c r="AC47" s="15"/>
      <c r="AD47" s="15"/>
      <c r="AE47" s="15"/>
      <c r="AF47" s="15"/>
      <c r="AG47" s="15"/>
      <c r="AH47" s="15"/>
      <c r="AI47" s="15"/>
    </row>
    <row r="48" ht="112.5" customHeight="1">
      <c r="A48" s="16"/>
      <c r="B48" s="10"/>
      <c r="C48" s="15"/>
      <c r="D48" s="16"/>
      <c r="E48" s="6"/>
      <c r="F48" s="10"/>
      <c r="G48" s="22"/>
      <c r="H48" s="15"/>
      <c r="I48" s="15"/>
      <c r="J48" s="22"/>
      <c r="K48" s="22"/>
      <c r="L48" s="15"/>
      <c r="M48" s="22"/>
      <c r="N48" s="22"/>
      <c r="O48" s="15"/>
      <c r="P48" s="15"/>
      <c r="Q48" s="15"/>
      <c r="R48" s="15"/>
      <c r="S48" s="15"/>
      <c r="T48" s="15"/>
      <c r="U48" s="15"/>
      <c r="V48" s="15"/>
      <c r="W48" s="16"/>
      <c r="X48" s="16"/>
      <c r="Y48" s="15"/>
      <c r="Z48" s="15"/>
      <c r="AA48" s="6"/>
      <c r="AB48" s="15"/>
      <c r="AC48" s="15"/>
      <c r="AD48" s="15"/>
      <c r="AE48" s="15"/>
      <c r="AF48" s="15"/>
      <c r="AG48" s="15"/>
      <c r="AH48" s="15"/>
      <c r="AI48" s="15"/>
    </row>
    <row r="49" ht="112.5" customHeight="1">
      <c r="A49" s="16"/>
      <c r="B49" s="10"/>
      <c r="C49" s="15"/>
      <c r="D49" s="16"/>
      <c r="E49" s="6"/>
      <c r="F49" s="10"/>
      <c r="G49" s="22"/>
      <c r="H49" s="15"/>
      <c r="I49" s="15"/>
      <c r="J49" s="22"/>
      <c r="K49" s="22"/>
      <c r="L49" s="15"/>
      <c r="M49" s="22"/>
      <c r="N49" s="22"/>
      <c r="O49" s="15"/>
      <c r="P49" s="15"/>
      <c r="Q49" s="15"/>
      <c r="R49" s="15"/>
      <c r="S49" s="15"/>
      <c r="T49" s="15"/>
      <c r="U49" s="15"/>
      <c r="V49" s="15"/>
      <c r="W49" s="16"/>
      <c r="X49" s="16"/>
      <c r="Y49" s="15"/>
      <c r="Z49" s="15"/>
      <c r="AA49" s="6"/>
      <c r="AB49" s="15"/>
      <c r="AC49" s="15"/>
      <c r="AD49" s="15"/>
      <c r="AE49" s="15"/>
      <c r="AF49" s="15"/>
      <c r="AG49" s="15"/>
      <c r="AH49" s="15"/>
      <c r="AI49" s="15"/>
    </row>
    <row r="50" ht="112.5" customHeight="1">
      <c r="A50" s="16"/>
      <c r="B50" s="10"/>
      <c r="C50" s="15"/>
      <c r="D50" s="16"/>
      <c r="E50" s="6"/>
      <c r="F50" s="10"/>
      <c r="G50" s="22"/>
      <c r="H50" s="15"/>
      <c r="I50" s="15"/>
      <c r="J50" s="22"/>
      <c r="K50" s="22"/>
      <c r="L50" s="15"/>
      <c r="M50" s="22"/>
      <c r="N50" s="22"/>
      <c r="O50" s="15"/>
      <c r="P50" s="15"/>
      <c r="Q50" s="15"/>
      <c r="R50" s="15"/>
      <c r="S50" s="15"/>
      <c r="T50" s="15"/>
      <c r="U50" s="15"/>
      <c r="V50" s="15"/>
      <c r="W50" s="16"/>
      <c r="X50" s="16"/>
      <c r="Y50" s="15"/>
      <c r="Z50" s="15"/>
      <c r="AA50" s="6"/>
      <c r="AB50" s="15"/>
      <c r="AC50" s="15"/>
      <c r="AD50" s="15"/>
      <c r="AE50" s="15"/>
      <c r="AF50" s="15"/>
      <c r="AG50" s="15"/>
      <c r="AH50" s="15"/>
      <c r="AI50" s="15"/>
    </row>
    <row r="51" ht="112.5" customHeight="1">
      <c r="A51" s="16"/>
      <c r="B51" s="10"/>
      <c r="C51" s="15"/>
      <c r="D51" s="16"/>
      <c r="E51" s="6"/>
      <c r="F51" s="10"/>
      <c r="G51" s="22"/>
      <c r="H51" s="15"/>
      <c r="I51" s="15"/>
      <c r="J51" s="22"/>
      <c r="K51" s="22"/>
      <c r="L51" s="15"/>
      <c r="M51" s="22"/>
      <c r="N51" s="22"/>
      <c r="O51" s="15"/>
      <c r="P51" s="15"/>
      <c r="Q51" s="15"/>
      <c r="R51" s="15"/>
      <c r="S51" s="15"/>
      <c r="T51" s="15"/>
      <c r="U51" s="15"/>
      <c r="V51" s="15"/>
      <c r="W51" s="16"/>
      <c r="X51" s="16"/>
      <c r="Y51" s="15"/>
      <c r="Z51" s="15"/>
      <c r="AA51" s="6"/>
      <c r="AB51" s="15"/>
      <c r="AC51" s="15"/>
      <c r="AD51" s="15"/>
      <c r="AE51" s="15"/>
      <c r="AF51" s="15"/>
      <c r="AG51" s="15"/>
      <c r="AH51" s="15"/>
      <c r="AI51" s="15"/>
    </row>
    <row r="52" ht="112.5" customHeight="1">
      <c r="A52" s="16"/>
      <c r="B52" s="10"/>
      <c r="C52" s="15"/>
      <c r="D52" s="16"/>
      <c r="E52" s="6"/>
      <c r="F52" s="10"/>
      <c r="G52" s="22"/>
      <c r="H52" s="15"/>
      <c r="I52" s="15"/>
      <c r="J52" s="22"/>
      <c r="K52" s="22"/>
      <c r="L52" s="15"/>
      <c r="M52" s="22"/>
      <c r="N52" s="22"/>
      <c r="O52" s="15"/>
      <c r="P52" s="15"/>
      <c r="Q52" s="15"/>
      <c r="R52" s="15"/>
      <c r="S52" s="15"/>
      <c r="T52" s="15"/>
      <c r="U52" s="15"/>
      <c r="V52" s="15"/>
      <c r="W52" s="16"/>
      <c r="X52" s="16"/>
      <c r="Y52" s="15"/>
      <c r="Z52" s="15"/>
      <c r="AA52" s="6"/>
      <c r="AB52" s="15"/>
      <c r="AC52" s="15"/>
      <c r="AD52" s="15"/>
      <c r="AE52" s="15"/>
      <c r="AF52" s="15"/>
      <c r="AG52" s="15"/>
      <c r="AH52" s="15"/>
      <c r="AI52" s="15"/>
    </row>
    <row r="53" ht="112.5" customHeight="1">
      <c r="A53" s="16"/>
      <c r="B53" s="10"/>
      <c r="C53" s="15"/>
      <c r="D53" s="16"/>
      <c r="E53" s="6"/>
      <c r="F53" s="10"/>
      <c r="G53" s="22"/>
      <c r="H53" s="16"/>
      <c r="I53" s="16"/>
      <c r="J53" s="10"/>
      <c r="K53" s="10"/>
      <c r="L53" s="16"/>
      <c r="M53" s="10"/>
      <c r="N53" s="10"/>
      <c r="O53" s="15"/>
      <c r="P53" s="15"/>
      <c r="Q53" s="15"/>
      <c r="R53" s="15"/>
      <c r="S53" s="15"/>
      <c r="T53" s="15"/>
      <c r="U53" s="15"/>
      <c r="V53" s="15"/>
      <c r="W53" s="16"/>
      <c r="X53" s="16"/>
      <c r="Y53" s="15"/>
      <c r="Z53" s="15"/>
      <c r="AA53" s="6"/>
      <c r="AB53" s="15"/>
      <c r="AC53" s="15"/>
      <c r="AD53" s="15"/>
      <c r="AE53" s="15"/>
      <c r="AF53" s="15"/>
      <c r="AG53" s="15"/>
      <c r="AH53" s="15"/>
      <c r="AI53" s="15"/>
    </row>
    <row r="54" ht="112.5" customHeight="1">
      <c r="A54" s="16"/>
      <c r="B54" s="10"/>
      <c r="C54" s="15"/>
      <c r="D54" s="16"/>
      <c r="E54" s="6"/>
      <c r="F54" s="10"/>
      <c r="G54" s="10"/>
      <c r="H54" s="16"/>
      <c r="I54" s="16"/>
      <c r="J54" s="10"/>
      <c r="K54" s="10"/>
      <c r="L54" s="15"/>
      <c r="M54" s="22"/>
      <c r="N54" s="22"/>
      <c r="O54" s="15"/>
      <c r="P54" s="15"/>
      <c r="Q54" s="15"/>
      <c r="R54" s="15"/>
      <c r="S54" s="15"/>
      <c r="T54" s="15"/>
      <c r="U54" s="15"/>
      <c r="V54" s="15"/>
      <c r="W54" s="16"/>
      <c r="X54" s="16"/>
      <c r="Y54" s="15"/>
      <c r="Z54" s="15"/>
      <c r="AA54" s="6"/>
      <c r="AB54" s="15"/>
      <c r="AC54" s="15"/>
      <c r="AD54" s="15"/>
      <c r="AE54" s="15"/>
      <c r="AF54" s="15"/>
      <c r="AG54" s="15"/>
      <c r="AH54" s="15"/>
      <c r="AI54" s="15"/>
    </row>
    <row r="55" ht="112.5" customHeight="1">
      <c r="A55" s="16"/>
      <c r="B55" s="10"/>
      <c r="C55" s="15"/>
      <c r="D55" s="16"/>
      <c r="E55" s="6"/>
      <c r="F55" s="10"/>
      <c r="G55" s="10"/>
      <c r="H55" s="16"/>
      <c r="I55" s="16"/>
      <c r="J55" s="10"/>
      <c r="K55" s="28"/>
      <c r="L55" s="15"/>
      <c r="M55" s="22"/>
      <c r="N55" s="22"/>
      <c r="O55" s="15"/>
      <c r="P55" s="15"/>
      <c r="Q55" s="15"/>
      <c r="R55" s="15"/>
      <c r="S55" s="15"/>
      <c r="T55" s="15"/>
      <c r="U55" s="15"/>
      <c r="V55" s="15"/>
      <c r="W55" s="16"/>
      <c r="X55" s="16"/>
      <c r="Y55" s="15"/>
      <c r="Z55" s="15"/>
      <c r="AA55" s="6"/>
      <c r="AB55" s="15"/>
      <c r="AC55" s="15"/>
      <c r="AD55" s="15"/>
      <c r="AE55" s="15"/>
      <c r="AF55" s="15"/>
      <c r="AG55" s="15"/>
      <c r="AH55" s="15"/>
      <c r="AI55" s="15"/>
    </row>
    <row r="56" ht="112.5" customHeight="1">
      <c r="A56" s="16"/>
      <c r="B56" s="10"/>
      <c r="C56" s="15"/>
      <c r="D56" s="16"/>
      <c r="E56" s="6"/>
      <c r="F56" s="10"/>
      <c r="G56" s="10"/>
      <c r="H56" s="16"/>
      <c r="I56" s="16"/>
      <c r="J56" s="10"/>
      <c r="K56" s="28"/>
      <c r="L56" s="15"/>
      <c r="M56" s="22"/>
      <c r="N56" s="22"/>
      <c r="O56" s="15"/>
      <c r="P56" s="15"/>
      <c r="Q56" s="15"/>
      <c r="R56" s="15"/>
      <c r="S56" s="15"/>
      <c r="T56" s="15"/>
      <c r="U56" s="15"/>
      <c r="V56" s="15"/>
      <c r="W56" s="16"/>
      <c r="X56" s="16"/>
      <c r="Y56" s="15"/>
      <c r="Z56" s="15"/>
      <c r="AA56" s="6"/>
      <c r="AB56" s="15"/>
      <c r="AC56" s="15"/>
      <c r="AD56" s="15"/>
      <c r="AE56" s="15"/>
      <c r="AF56" s="15"/>
      <c r="AG56" s="15"/>
      <c r="AH56" s="15"/>
      <c r="AI56" s="15"/>
    </row>
    <row r="57" ht="112.5" customHeight="1">
      <c r="A57" s="16"/>
      <c r="B57" s="10"/>
      <c r="C57" s="15"/>
      <c r="D57" s="16"/>
      <c r="E57" s="6"/>
      <c r="F57" s="10"/>
      <c r="G57" s="10"/>
      <c r="H57" s="16"/>
      <c r="I57" s="16"/>
      <c r="J57" s="10"/>
      <c r="K57" s="28"/>
      <c r="L57" s="15"/>
      <c r="M57" s="22"/>
      <c r="N57" s="22"/>
      <c r="O57" s="15"/>
      <c r="P57" s="15"/>
      <c r="Q57" s="15"/>
      <c r="R57" s="15"/>
      <c r="S57" s="15"/>
      <c r="T57" s="15"/>
      <c r="U57" s="15"/>
      <c r="V57" s="15"/>
      <c r="W57" s="16"/>
      <c r="X57" s="16"/>
      <c r="Y57" s="15"/>
      <c r="Z57" s="15"/>
      <c r="AA57" s="6"/>
      <c r="AB57" s="15"/>
      <c r="AC57" s="15"/>
      <c r="AD57" s="15"/>
      <c r="AE57" s="15"/>
      <c r="AF57" s="15"/>
      <c r="AG57" s="15"/>
      <c r="AH57" s="15"/>
      <c r="AI57" s="15"/>
    </row>
    <row r="58" ht="112.5" customHeight="1">
      <c r="A58" s="16"/>
      <c r="B58" s="10"/>
      <c r="C58" s="15"/>
      <c r="D58" s="16"/>
      <c r="E58" s="6"/>
      <c r="F58" s="10"/>
      <c r="G58" s="10"/>
      <c r="H58" s="16"/>
      <c r="I58" s="16"/>
      <c r="J58" s="10"/>
      <c r="K58" s="28"/>
      <c r="L58" s="15"/>
      <c r="M58" s="22"/>
      <c r="N58" s="22"/>
      <c r="O58" s="15"/>
      <c r="P58" s="15"/>
      <c r="Q58" s="15"/>
      <c r="R58" s="15"/>
      <c r="S58" s="15"/>
      <c r="T58" s="15"/>
      <c r="U58" s="15"/>
      <c r="V58" s="15"/>
      <c r="W58" s="16"/>
      <c r="X58" s="16"/>
      <c r="Y58" s="15"/>
      <c r="Z58" s="15"/>
      <c r="AA58" s="6"/>
      <c r="AB58" s="15"/>
      <c r="AC58" s="15"/>
      <c r="AD58" s="15"/>
      <c r="AE58" s="15"/>
      <c r="AF58" s="15"/>
      <c r="AG58" s="15"/>
      <c r="AH58" s="15"/>
      <c r="AI58" s="15"/>
    </row>
    <row r="59" ht="112.5" customHeight="1">
      <c r="A59" s="16"/>
      <c r="B59" s="10"/>
      <c r="C59" s="15"/>
      <c r="D59" s="16"/>
      <c r="E59" s="6"/>
      <c r="F59" s="10"/>
      <c r="G59" s="10"/>
      <c r="H59" s="16"/>
      <c r="I59" s="16"/>
      <c r="J59" s="10"/>
      <c r="K59" s="28"/>
      <c r="L59" s="15"/>
      <c r="M59" s="22"/>
      <c r="N59" s="22"/>
      <c r="O59" s="15"/>
      <c r="P59" s="15"/>
      <c r="Q59" s="15"/>
      <c r="R59" s="15"/>
      <c r="S59" s="15"/>
      <c r="T59" s="15"/>
      <c r="U59" s="15"/>
      <c r="V59" s="15"/>
      <c r="W59" s="16"/>
      <c r="X59" s="16"/>
      <c r="Y59" s="15"/>
      <c r="Z59" s="15"/>
      <c r="AA59" s="6"/>
      <c r="AB59" s="15"/>
      <c r="AC59" s="15"/>
      <c r="AD59" s="15"/>
      <c r="AE59" s="15"/>
      <c r="AF59" s="15"/>
      <c r="AG59" s="15"/>
      <c r="AH59" s="15"/>
      <c r="AI59" s="15"/>
    </row>
    <row r="60" ht="112.5" customHeight="1">
      <c r="A60" s="16"/>
      <c r="B60" s="10"/>
      <c r="C60" s="15"/>
      <c r="D60" s="16"/>
      <c r="E60" s="6"/>
      <c r="F60" s="10"/>
      <c r="G60" s="10"/>
      <c r="H60" s="16"/>
      <c r="I60" s="16"/>
      <c r="J60" s="10"/>
      <c r="K60" s="28"/>
      <c r="L60" s="16"/>
      <c r="M60" s="10"/>
      <c r="N60" s="10"/>
      <c r="O60" s="15"/>
      <c r="P60" s="15"/>
      <c r="Q60" s="15"/>
      <c r="R60" s="15"/>
      <c r="S60" s="15"/>
      <c r="T60" s="15"/>
      <c r="U60" s="15"/>
      <c r="V60" s="15"/>
      <c r="W60" s="16"/>
      <c r="X60" s="16"/>
      <c r="Y60" s="15"/>
      <c r="Z60" s="15"/>
      <c r="AA60" s="6"/>
      <c r="AB60" s="15"/>
      <c r="AC60" s="15"/>
      <c r="AD60" s="15"/>
      <c r="AE60" s="15"/>
      <c r="AF60" s="15"/>
      <c r="AG60" s="15"/>
      <c r="AH60" s="15"/>
      <c r="AI60" s="15"/>
    </row>
    <row r="61" ht="112.5" customHeight="1">
      <c r="A61" s="16"/>
      <c r="B61" s="10"/>
      <c r="C61" s="15"/>
      <c r="D61" s="16"/>
      <c r="E61" s="6"/>
      <c r="F61" s="10"/>
      <c r="G61" s="10"/>
      <c r="H61" s="16"/>
      <c r="I61" s="16"/>
      <c r="J61" s="10"/>
      <c r="K61" s="28"/>
      <c r="L61" s="15"/>
      <c r="M61" s="22"/>
      <c r="N61" s="22"/>
      <c r="O61" s="15"/>
      <c r="P61" s="15"/>
      <c r="Q61" s="15"/>
      <c r="R61" s="15"/>
      <c r="S61" s="15"/>
      <c r="T61" s="15"/>
      <c r="U61" s="15"/>
      <c r="V61" s="15"/>
      <c r="W61" s="16"/>
      <c r="X61" s="16"/>
      <c r="Y61" s="15"/>
      <c r="Z61" s="15"/>
      <c r="AA61" s="6"/>
      <c r="AB61" s="15"/>
      <c r="AC61" s="15"/>
      <c r="AD61" s="15"/>
      <c r="AE61" s="15"/>
      <c r="AF61" s="15"/>
      <c r="AG61" s="15"/>
      <c r="AH61" s="15"/>
      <c r="AI61" s="15"/>
    </row>
    <row r="62" ht="112.5" customHeight="1">
      <c r="A62" s="16"/>
      <c r="B62" s="10"/>
      <c r="C62" s="15"/>
      <c r="D62" s="16"/>
      <c r="E62" s="6"/>
      <c r="F62" s="10"/>
      <c r="G62" s="10"/>
      <c r="H62" s="16"/>
      <c r="I62" s="16"/>
      <c r="J62" s="10"/>
      <c r="K62" s="28"/>
      <c r="L62" s="15"/>
      <c r="M62" s="22"/>
      <c r="N62" s="22"/>
      <c r="O62" s="15"/>
      <c r="P62" s="15"/>
      <c r="Q62" s="15"/>
      <c r="R62" s="15"/>
      <c r="S62" s="15"/>
      <c r="T62" s="15"/>
      <c r="U62" s="15"/>
      <c r="V62" s="15"/>
      <c r="W62" s="16"/>
      <c r="X62" s="16"/>
      <c r="Y62" s="15"/>
      <c r="Z62" s="15"/>
      <c r="AA62" s="6"/>
      <c r="AB62" s="15"/>
      <c r="AC62" s="15"/>
      <c r="AD62" s="15"/>
      <c r="AE62" s="15"/>
      <c r="AF62" s="15"/>
      <c r="AG62" s="15"/>
      <c r="AH62" s="15"/>
      <c r="AI62" s="15"/>
    </row>
    <row r="63" ht="112.5" customHeight="1">
      <c r="A63" s="16"/>
      <c r="B63" s="10"/>
      <c r="C63" s="15"/>
      <c r="D63" s="16"/>
      <c r="E63" s="6"/>
      <c r="F63" s="10"/>
      <c r="G63" s="10"/>
      <c r="H63" s="16"/>
      <c r="I63" s="16"/>
      <c r="J63" s="10"/>
      <c r="K63" s="28"/>
      <c r="L63" s="15"/>
      <c r="M63" s="22"/>
      <c r="N63" s="22"/>
      <c r="O63" s="15"/>
      <c r="P63" s="15"/>
      <c r="Q63" s="15"/>
      <c r="R63" s="15"/>
      <c r="S63" s="15"/>
      <c r="T63" s="15"/>
      <c r="U63" s="15"/>
      <c r="V63" s="15"/>
      <c r="W63" s="16"/>
      <c r="X63" s="16"/>
      <c r="Y63" s="15"/>
      <c r="Z63" s="15"/>
      <c r="AA63" s="6"/>
      <c r="AB63" s="15"/>
      <c r="AC63" s="15"/>
      <c r="AD63" s="15"/>
      <c r="AE63" s="15"/>
      <c r="AF63" s="15"/>
      <c r="AG63" s="15"/>
      <c r="AH63" s="15"/>
      <c r="AI63" s="15"/>
    </row>
    <row r="64" ht="112.5" customHeight="1">
      <c r="A64" s="16"/>
      <c r="B64" s="10"/>
      <c r="C64" s="15"/>
      <c r="D64" s="16"/>
      <c r="E64" s="6"/>
      <c r="F64" s="10"/>
      <c r="G64" s="10"/>
      <c r="H64" s="16"/>
      <c r="I64" s="16"/>
      <c r="J64" s="10"/>
      <c r="K64" s="28"/>
      <c r="L64" s="15"/>
      <c r="M64" s="22"/>
      <c r="N64" s="22"/>
      <c r="O64" s="15"/>
      <c r="P64" s="15"/>
      <c r="Q64" s="15"/>
      <c r="R64" s="15"/>
      <c r="S64" s="15"/>
      <c r="T64" s="15"/>
      <c r="U64" s="15"/>
      <c r="V64" s="15"/>
      <c r="W64" s="16"/>
      <c r="X64" s="16"/>
      <c r="Y64" s="15"/>
      <c r="Z64" s="15"/>
      <c r="AA64" s="6"/>
      <c r="AB64" s="15"/>
      <c r="AC64" s="15"/>
      <c r="AD64" s="15"/>
      <c r="AE64" s="15"/>
      <c r="AF64" s="15"/>
      <c r="AG64" s="15"/>
      <c r="AH64" s="15"/>
      <c r="AI64" s="15"/>
    </row>
    <row r="65" ht="112.5" customHeight="1">
      <c r="A65" s="16"/>
      <c r="B65" s="10"/>
      <c r="C65" s="15"/>
      <c r="D65" s="16"/>
      <c r="E65" s="6"/>
      <c r="F65" s="10"/>
      <c r="G65" s="10"/>
      <c r="H65" s="16"/>
      <c r="I65" s="16"/>
      <c r="J65" s="10"/>
      <c r="K65" s="28"/>
      <c r="L65" s="15"/>
      <c r="M65" s="22"/>
      <c r="N65" s="22"/>
      <c r="O65" s="15"/>
      <c r="P65" s="15"/>
      <c r="Q65" s="15"/>
      <c r="R65" s="15"/>
      <c r="S65" s="15"/>
      <c r="T65" s="15"/>
      <c r="U65" s="15"/>
      <c r="V65" s="15"/>
      <c r="W65" s="16"/>
      <c r="X65" s="16"/>
      <c r="Y65" s="15"/>
      <c r="Z65" s="15"/>
      <c r="AA65" s="6"/>
      <c r="AB65" s="15"/>
      <c r="AC65" s="15"/>
      <c r="AD65" s="15"/>
      <c r="AE65" s="15"/>
      <c r="AF65" s="15"/>
      <c r="AG65" s="15"/>
      <c r="AH65" s="15"/>
      <c r="AI65" s="15"/>
    </row>
    <row r="66" ht="112.5" customHeight="1">
      <c r="A66" s="16"/>
      <c r="B66" s="10"/>
      <c r="C66" s="15"/>
      <c r="D66" s="16"/>
      <c r="E66" s="6"/>
      <c r="F66" s="10"/>
      <c r="G66" s="10"/>
      <c r="H66" s="16"/>
      <c r="I66" s="16"/>
      <c r="J66" s="10"/>
      <c r="K66" s="28"/>
      <c r="L66" s="15"/>
      <c r="M66" s="22"/>
      <c r="N66" s="22"/>
      <c r="O66" s="15"/>
      <c r="P66" s="15"/>
      <c r="Q66" s="15"/>
      <c r="R66" s="15"/>
      <c r="S66" s="15"/>
      <c r="T66" s="15"/>
      <c r="U66" s="15"/>
      <c r="V66" s="15"/>
      <c r="W66" s="16"/>
      <c r="X66" s="16"/>
      <c r="Y66" s="15"/>
      <c r="Z66" s="15"/>
      <c r="AA66" s="6"/>
      <c r="AB66" s="15"/>
      <c r="AC66" s="15"/>
      <c r="AD66" s="15"/>
      <c r="AE66" s="15"/>
      <c r="AF66" s="15"/>
      <c r="AG66" s="15"/>
      <c r="AH66" s="15"/>
      <c r="AI66" s="15"/>
    </row>
    <row r="67" ht="112.5" customHeight="1">
      <c r="A67" s="16"/>
      <c r="B67" s="10"/>
      <c r="C67" s="15"/>
      <c r="D67" s="16"/>
      <c r="E67" s="6"/>
      <c r="F67" s="10"/>
      <c r="G67" s="10"/>
      <c r="H67" s="16"/>
      <c r="I67" s="16"/>
      <c r="J67" s="10"/>
      <c r="K67" s="10"/>
      <c r="L67" s="16"/>
      <c r="M67" s="10"/>
      <c r="N67" s="10"/>
      <c r="O67" s="15"/>
      <c r="P67" s="15"/>
      <c r="Q67" s="15"/>
      <c r="R67" s="15"/>
      <c r="S67" s="15"/>
      <c r="T67" s="15"/>
      <c r="U67" s="15"/>
      <c r="V67" s="15"/>
      <c r="W67" s="16"/>
      <c r="X67" s="16"/>
      <c r="Y67" s="15"/>
      <c r="Z67" s="15"/>
      <c r="AA67" s="6"/>
      <c r="AB67" s="15"/>
      <c r="AC67" s="15"/>
      <c r="AD67" s="15"/>
      <c r="AE67" s="15"/>
      <c r="AF67" s="15"/>
      <c r="AG67" s="15"/>
      <c r="AH67" s="15"/>
      <c r="AI67" s="15"/>
    </row>
    <row r="68" ht="112.5" customHeight="1">
      <c r="A68" s="16"/>
      <c r="B68" s="10"/>
      <c r="C68" s="15"/>
      <c r="D68" s="16"/>
      <c r="E68" s="6"/>
      <c r="F68" s="10"/>
      <c r="G68" s="10"/>
      <c r="H68" s="16"/>
      <c r="I68" s="16"/>
      <c r="J68" s="10"/>
      <c r="K68" s="10"/>
      <c r="L68" s="15"/>
      <c r="M68" s="22"/>
      <c r="N68" s="22"/>
      <c r="O68" s="15"/>
      <c r="P68" s="15"/>
      <c r="Q68" s="15"/>
      <c r="R68" s="15"/>
      <c r="S68" s="15"/>
      <c r="T68" s="15"/>
      <c r="U68" s="15"/>
      <c r="V68" s="15"/>
      <c r="W68" s="16"/>
      <c r="X68" s="16"/>
      <c r="Y68" s="15"/>
      <c r="Z68" s="15"/>
      <c r="AA68" s="6"/>
      <c r="AB68" s="15"/>
      <c r="AC68" s="15"/>
      <c r="AD68" s="15"/>
      <c r="AE68" s="15"/>
      <c r="AF68" s="15"/>
      <c r="AG68" s="15"/>
      <c r="AH68" s="15"/>
      <c r="AI68" s="15"/>
    </row>
    <row r="69" ht="112.5" customHeight="1">
      <c r="A69" s="16"/>
      <c r="B69" s="10"/>
      <c r="C69" s="15"/>
      <c r="D69" s="16"/>
      <c r="E69" s="6"/>
      <c r="F69" s="10"/>
      <c r="G69" s="22"/>
      <c r="H69" s="15"/>
      <c r="I69" s="15"/>
      <c r="J69" s="22"/>
      <c r="K69" s="22"/>
      <c r="L69" s="15"/>
      <c r="M69" s="22"/>
      <c r="N69" s="22"/>
      <c r="O69" s="15"/>
      <c r="P69" s="15"/>
      <c r="Q69" s="15"/>
      <c r="R69" s="15"/>
      <c r="S69" s="15"/>
      <c r="T69" s="15"/>
      <c r="U69" s="15"/>
      <c r="V69" s="15"/>
      <c r="W69" s="16"/>
      <c r="X69" s="15"/>
      <c r="Y69" s="15"/>
      <c r="Z69" s="15"/>
      <c r="AA69" s="6"/>
      <c r="AB69" s="15"/>
      <c r="AC69" s="15"/>
      <c r="AD69" s="15"/>
      <c r="AE69" s="15"/>
      <c r="AF69" s="15"/>
      <c r="AG69" s="15"/>
      <c r="AH69" s="15"/>
      <c r="AI69" s="15"/>
    </row>
    <row r="70" ht="112.5" customHeight="1">
      <c r="A70" s="16"/>
      <c r="B70" s="10"/>
      <c r="C70" s="15"/>
      <c r="D70" s="16"/>
      <c r="E70" s="6"/>
      <c r="F70" s="10"/>
      <c r="G70" s="22"/>
      <c r="H70" s="15"/>
      <c r="I70" s="15"/>
      <c r="J70" s="22"/>
      <c r="K70" s="22"/>
      <c r="L70" s="15"/>
      <c r="M70" s="22"/>
      <c r="N70" s="22"/>
      <c r="O70" s="15"/>
      <c r="P70" s="15"/>
      <c r="Q70" s="15"/>
      <c r="R70" s="15"/>
      <c r="S70" s="15"/>
      <c r="T70" s="15"/>
      <c r="U70" s="15"/>
      <c r="V70" s="15"/>
      <c r="W70" s="16"/>
      <c r="X70" s="15"/>
      <c r="Y70" s="15"/>
      <c r="Z70" s="15"/>
      <c r="AA70" s="6"/>
      <c r="AB70" s="15"/>
      <c r="AC70" s="15"/>
      <c r="AD70" s="15"/>
      <c r="AE70" s="15"/>
      <c r="AF70" s="15"/>
      <c r="AG70" s="15"/>
      <c r="AH70" s="15"/>
      <c r="AI70" s="15"/>
    </row>
    <row r="71" ht="112.5" customHeight="1">
      <c r="A71" s="16"/>
      <c r="B71" s="10"/>
      <c r="C71" s="15"/>
      <c r="D71" s="16"/>
      <c r="E71" s="6"/>
      <c r="F71" s="10"/>
      <c r="G71" s="22"/>
      <c r="H71" s="15"/>
      <c r="I71" s="15"/>
      <c r="J71" s="22"/>
      <c r="K71" s="22"/>
      <c r="L71" s="15"/>
      <c r="M71" s="22"/>
      <c r="N71" s="22"/>
      <c r="O71" s="15"/>
      <c r="P71" s="15"/>
      <c r="Q71" s="15"/>
      <c r="R71" s="15"/>
      <c r="S71" s="15"/>
      <c r="T71" s="15"/>
      <c r="U71" s="15"/>
      <c r="V71" s="15"/>
      <c r="W71" s="16"/>
      <c r="X71" s="15"/>
      <c r="Y71" s="15"/>
      <c r="Z71" s="15"/>
      <c r="AA71" s="6"/>
      <c r="AB71" s="15"/>
      <c r="AC71" s="15"/>
      <c r="AD71" s="15"/>
      <c r="AE71" s="15"/>
      <c r="AF71" s="15"/>
      <c r="AG71" s="15"/>
      <c r="AH71" s="15"/>
      <c r="AI71" s="15"/>
    </row>
    <row r="72" ht="112.5" customHeight="1">
      <c r="A72" s="16"/>
      <c r="B72" s="10"/>
      <c r="C72" s="15"/>
      <c r="D72" s="16"/>
      <c r="E72" s="6"/>
      <c r="F72" s="10"/>
      <c r="G72" s="22"/>
      <c r="H72" s="15"/>
      <c r="I72" s="15"/>
      <c r="J72" s="22"/>
      <c r="K72" s="22"/>
      <c r="L72" s="15"/>
      <c r="M72" s="22"/>
      <c r="N72" s="22"/>
      <c r="O72" s="15"/>
      <c r="P72" s="15"/>
      <c r="Q72" s="15"/>
      <c r="R72" s="15"/>
      <c r="S72" s="15"/>
      <c r="T72" s="15"/>
      <c r="U72" s="15"/>
      <c r="V72" s="15"/>
      <c r="W72" s="16"/>
      <c r="X72" s="15"/>
      <c r="Y72" s="15"/>
      <c r="Z72" s="15"/>
      <c r="AA72" s="6"/>
      <c r="AB72" s="15"/>
      <c r="AC72" s="15"/>
      <c r="AD72" s="15"/>
      <c r="AE72" s="15"/>
      <c r="AF72" s="15"/>
      <c r="AG72" s="15"/>
      <c r="AH72" s="15"/>
      <c r="AI72" s="15"/>
    </row>
    <row r="73" ht="112.5" customHeight="1">
      <c r="A73" s="16"/>
      <c r="B73" s="10"/>
      <c r="C73" s="15"/>
      <c r="D73" s="16"/>
      <c r="E73" s="6"/>
      <c r="F73" s="10"/>
      <c r="G73" s="22"/>
      <c r="H73" s="15"/>
      <c r="I73" s="15"/>
      <c r="J73" s="22"/>
      <c r="K73" s="22"/>
      <c r="L73" s="15"/>
      <c r="M73" s="22"/>
      <c r="N73" s="22"/>
      <c r="O73" s="15"/>
      <c r="P73" s="15"/>
      <c r="Q73" s="15"/>
      <c r="R73" s="15"/>
      <c r="S73" s="15"/>
      <c r="T73" s="15"/>
      <c r="U73" s="15"/>
      <c r="V73" s="15"/>
      <c r="W73" s="16"/>
      <c r="X73" s="15"/>
      <c r="Y73" s="15"/>
      <c r="Z73" s="15"/>
      <c r="AA73" s="6"/>
      <c r="AB73" s="15"/>
      <c r="AC73" s="15"/>
      <c r="AD73" s="15"/>
      <c r="AE73" s="15"/>
      <c r="AF73" s="15"/>
      <c r="AG73" s="15"/>
      <c r="AH73" s="15"/>
      <c r="AI73" s="15"/>
    </row>
    <row r="74" ht="112.5" customHeight="1">
      <c r="A74" s="16"/>
      <c r="B74" s="10"/>
      <c r="C74" s="15"/>
      <c r="D74" s="16"/>
      <c r="E74" s="6"/>
      <c r="F74" s="22"/>
      <c r="G74" s="22"/>
      <c r="H74" s="15"/>
      <c r="I74" s="15"/>
      <c r="J74" s="22"/>
      <c r="K74" s="22"/>
      <c r="L74" s="15"/>
      <c r="M74" s="22"/>
      <c r="N74" s="22"/>
      <c r="O74" s="15"/>
      <c r="P74" s="15"/>
      <c r="Q74" s="15"/>
      <c r="R74" s="15"/>
      <c r="S74" s="15"/>
      <c r="T74" s="15"/>
      <c r="U74" s="15"/>
      <c r="V74" s="15"/>
      <c r="W74" s="16"/>
      <c r="X74" s="15"/>
      <c r="Y74" s="15"/>
      <c r="Z74" s="15"/>
      <c r="AA74" s="6"/>
      <c r="AB74" s="15"/>
      <c r="AC74" s="15"/>
      <c r="AD74" s="15"/>
      <c r="AE74" s="15"/>
      <c r="AF74" s="15"/>
      <c r="AG74" s="15"/>
      <c r="AH74" s="15"/>
      <c r="AI74" s="15"/>
    </row>
  </sheetData>
  <customSheetViews>
    <customSheetView guid="{A12ACF6F-CC9B-43DD-9D6B-F16D09AEC504}" filter="1" showAutoFilter="1">
      <autoFilter ref="$A$1:$Y$74">
        <filterColumn colId="3">
          <filters/>
        </filterColumn>
      </autoFilter>
    </customSheetView>
    <customSheetView guid="{D38D732D-8CEA-40E8-92EA-3CB5C40AC267}" filter="1" showAutoFilter="1">
      <autoFilter ref="$A$1:$Y$74">
        <filterColumn colId="3">
          <filters/>
        </filterColumn>
      </autoFilter>
    </customSheetView>
    <customSheetView guid="{7BECEE85-CAAF-48FF-A589-9D903817BD18}" filter="1" showAutoFilter="1">
      <autoFilter ref="$A$1:$Y$74">
        <filterColumn colId="3">
          <filters/>
        </filterColumn>
        <filterColumn colId="2">
          <filters blank="1">
            <filter val="Identificar"/>
          </filters>
        </filterColumn>
      </autoFilter>
    </customSheetView>
    <customSheetView guid="{06D2EBBC-9755-49D1-9A7F-8D2FD9DE2626}" filter="1" showAutoFilter="1">
      <autoFilter ref="$A$1:$Y$74">
        <filterColumn colId="3">
          <filters/>
        </filterColumn>
      </autoFilter>
    </customSheetView>
    <customSheetView guid="{8116011B-A281-4750-87B9-088319DB428C}" filter="1" showAutoFilter="1">
      <autoFilter ref="$A$1:$AB$74">
        <filterColumn colId="3">
          <filters/>
        </filterColumn>
      </autoFilter>
    </customSheetView>
    <customSheetView guid="{7E38F6EF-E4D1-4A3B-B0B0-47484877DFB5}" filter="1" showAutoFilter="1">
      <autoFilter ref="$A$1:$W$23">
        <filterColumn colId="0">
          <filters blank="1">
            <filter val="M1-G-7b"/>
            <filter val="M1-MyM-3a"/>
          </filters>
        </filterColumn>
      </autoFilter>
    </customSheetView>
    <customSheetView guid="{E0A8BD9B-E9E6-43BB-8545-DD7A45A71D4F}" filter="1" showAutoFilter="1">
      <autoFilter ref="$A$1:$Y$74"/>
    </customSheetView>
    <customSheetView guid="{A518977A-128E-496F-B0C4-9277523606F2}" filter="1" showAutoFilter="1">
      <autoFilter ref="$A$1:$Y$74">
        <filterColumn colId="3">
          <filters/>
        </filterColumn>
      </autoFilter>
    </customSheetView>
    <customSheetView guid="{5497E54E-FACF-4A36-97A7-CA758D62F58F}" filter="1" showAutoFilter="1">
      <autoFilter ref="$A$1:$Y$74"/>
    </customSheetView>
    <customSheetView guid="{D5660C34-AF0C-4548-8B90-B1858CDE2D32}" filter="1" showAutoFilter="1">
      <autoFilter ref="$A$1:$Y$74">
        <filterColumn colId="3">
          <filters/>
        </filterColumn>
      </autoFilter>
    </customSheetView>
    <customSheetView guid="{09125CA4-EA4D-4D89-892C-C4D65602CF35}" filter="1" showAutoFilter="1">
      <autoFilter ref="$A$1:$Y$74">
        <filterColumn colId="3">
          <filters/>
        </filterColumn>
      </autoFilter>
    </customSheetView>
    <customSheetView guid="{A97CDAEE-6304-42D8-9595-CFC9C4F593DE}" filter="1" showAutoFilter="1">
      <autoFilter ref="$A$1:$Y$74">
        <filterColumn colId="3">
          <filters>
            <filter val="No hacer"/>
          </filters>
        </filterColumn>
        <filterColumn colId="23">
          <filters/>
        </filterColumn>
      </autoFilter>
    </customSheetView>
    <customSheetView guid="{B79E2F52-D81B-4E5D-A889-D2EB03C1E59C}" filter="1" showAutoFilter="1">
      <autoFilter ref="$A$1:$AB$74">
        <filterColumn colId="3">
          <filters/>
        </filterColumn>
      </autoFilter>
    </customSheetView>
    <customSheetView guid="{E63E0B09-75D5-44C5-B22F-85390BEADEA4}" filter="1" showAutoFilter="1">
      <autoFilter ref="$A$1:$X$74">
        <filterColumn colId="5">
          <filters/>
        </filterColumn>
      </autoFilter>
    </customSheetView>
    <customSheetView guid="{44D4CA87-95DF-43D3-B057-687A62C328A1}" filter="1" showAutoFilter="1">
      <autoFilter ref="$A$1:$Y$74">
        <filterColumn colId="23">
          <filters/>
        </filterColumn>
      </autoFilter>
    </customSheetView>
    <customSheetView guid="{178744C7-E1EE-429C-AE3B-9368BD0D2551}" filter="1" showAutoFilter="1">
      <autoFilter ref="$A$1:$Y$74"/>
    </customSheetView>
    <customSheetView guid="{78674616-C615-4934-87AE-6302BA55D193}" filter="1" showAutoFilter="1">
      <autoFilter ref="$A$1:$Y$74">
        <filterColumn colId="3">
          <filters/>
        </filterColumn>
        <filterColumn colId="2">
          <filters blank="1">
            <filter val="Identificar"/>
          </filters>
        </filterColumn>
      </autoFilter>
    </customSheetView>
    <customSheetView guid="{806B8A46-A2D8-452F-8FC6-B022090DF77B}" filter="1" showAutoFilter="1">
      <autoFilter ref="$A$1:$Y$74">
        <filterColumn colId="3">
          <filters/>
        </filterColumn>
      </autoFilter>
    </customSheetView>
    <customSheetView guid="{C34B71FD-F918-43B0-B773-A0C53E835308}" filter="1" showAutoFilter="1">
      <autoFilter ref="$D$1:$D$74"/>
    </customSheetView>
    <customSheetView guid="{C32E7B63-AE9F-4E41-8E90-875AA20A9D67}" filter="1" showAutoFilter="1">
      <autoFilter ref="$A$1:$Y$74">
        <filterColumn colId="3">
          <filters/>
        </filterColumn>
      </autoFilter>
    </customSheetView>
    <customSheetView guid="{7D0E725B-89DC-49F3-81EA-DF889B7DE88C}" filter="1" showAutoFilter="1">
      <autoFilter ref="$A$1:$Y$74">
        <filterColumn colId="3">
          <filters blank="1"/>
        </filterColumn>
        <filterColumn colId="0">
          <customFilters>
            <customFilter val="*MyM-12*"/>
          </customFilters>
        </filterColumn>
      </autoFilter>
    </customSheetView>
    <customSheetView guid="{68BAC3A1-CD55-4644-A6C2-81056D1FD73B}" filter="1" showAutoFilter="1">
      <autoFilter ref="$A$1:$Y$74">
        <filterColumn colId="3">
          <filters/>
        </filterColumn>
      </autoFilter>
    </customSheetView>
    <customSheetView guid="{3691BF78-5440-4F00-B7AB-61F8C3AF38EA}" filter="1" showAutoFilter="1">
      <autoFilter ref="$A$1:$Y$74">
        <filterColumn colId="3">
          <filters/>
        </filterColumn>
      </autoFilter>
    </customSheetView>
    <customSheetView guid="{12107E69-5D80-4780-89DC-AC13E6BB8B68}" filter="1" showAutoFilter="1">
      <autoFilter ref="$A$1:$Y$74">
        <filterColumn colId="3">
          <filters/>
        </filterColumn>
      </autoFilter>
    </customSheetView>
    <customSheetView guid="{3D105BA8-9DC2-4D35-A10B-6736B789B2D7}" filter="1" showAutoFilter="1">
      <autoFilter ref="$A$1:$Y$74">
        <filterColumn colId="3">
          <filters/>
        </filterColumn>
      </autoFilter>
    </customSheetView>
    <customSheetView guid="{C71D890A-9A19-46CF-90D5-EAEB5BFAFB4F}" filter="1" showAutoFilter="1">
      <autoFilter ref="$A$1:$Y$74">
        <filterColumn colId="3">
          <filters/>
        </filterColumn>
        <filterColumn colId="11">
          <filters/>
        </filterColumn>
      </autoFilter>
    </customSheetView>
    <customSheetView guid="{E020C813-893B-47EE-8282-2010B2E2DA69}" filter="1" showAutoFilter="1">
      <autoFilter ref="$A$1:$Y$74">
        <filterColumn colId="3">
          <filters/>
        </filterColumn>
      </autoFilter>
    </customSheetView>
    <customSheetView guid="{FDB90C0E-7AA4-4B71-A665-813EB0111BAF}" filter="1" showAutoFilter="1">
      <autoFilter ref="$J$1:$J$23">
        <filterColumn colId="0">
          <filters/>
        </filterColumn>
      </autoFilter>
    </customSheetView>
    <customSheetView guid="{9F4B3B1B-679E-418C-9853-97AF15E2FDA6}" filter="1" showAutoFilter="1">
      <autoFilter ref="$A$1:$Y$74">
        <filterColumn colId="2">
          <filters blank="1">
            <filter val="Identificar"/>
          </filters>
        </filterColumn>
        <filterColumn colId="3">
          <filters/>
        </filterColumn>
        <filterColumn colId="11">
          <filters/>
        </filterColumn>
      </autoFilter>
    </customSheetView>
    <customSheetView guid="{2914CF48-A37F-496F-9364-9899E71A7CBE}" filter="1" showAutoFilter="1">
      <autoFilter ref="$A$1:$AB$74">
        <filterColumn colId="3">
          <filters/>
        </filterColumn>
      </autoFilter>
    </customSheetView>
    <customSheetView guid="{B297697B-A550-422A-B9F0-12CBE120D6DE}" filter="1" showAutoFilter="1">
      <autoFilter ref="$A$1:$Y$74"/>
    </customSheetView>
    <customSheetView guid="{71107BAA-542A-4A30-B78C-68ADA7A760CA}" filter="1" showAutoFilter="1">
      <autoFilter ref="$A$1:$Y$74"/>
    </customSheetView>
    <customSheetView guid="{C8A67696-ABC4-4AB4-9421-49B9A4C36BCF}" filter="1" showAutoFilter="1">
      <autoFilter ref="$B$1:$J$23"/>
    </customSheetView>
    <customSheetView guid="{69150D65-AB62-467D-9FF4-B4DDDE07A2B2}" filter="1" showAutoFilter="1">
      <autoFilter ref="$A$1:$Y$74">
        <filterColumn colId="23">
          <filters/>
        </filterColumn>
      </autoFilter>
    </customSheetView>
    <customSheetView guid="{50860D3D-8555-4DFA-A749-2AD7FC9524FC}" filter="1" showAutoFilter="1">
      <autoFilter ref="$A$1:$AB$74">
        <filterColumn colId="3">
          <filters/>
        </filterColumn>
        <filterColumn colId="11">
          <filters blank="1"/>
        </filterColumn>
      </autoFilter>
    </customSheetView>
    <customSheetView guid="{FDD81578-BCA0-47ED-9A4C-1075CE6ECCC2}" filter="1" showAutoFilter="1">
      <autoFilter ref="$A$1:$AB$74">
        <filterColumn colId="3">
          <filters/>
        </filterColumn>
        <filterColumn colId="11">
          <filters/>
        </filterColumn>
      </autoFilter>
    </customSheetView>
    <customSheetView guid="{34B27A41-C1F9-4992-9EDD-CFFE04C32DBC}" filter="1" showAutoFilter="1">
      <autoFilter ref="$A$1:$Y$74">
        <filterColumn colId="3">
          <filters/>
        </filterColumn>
      </autoFilter>
    </customSheetView>
    <customSheetView guid="{A7C78084-6687-4DE0-A8A4-ED5DAC5BF62E}" filter="1" showAutoFilter="1">
      <autoFilter ref="$A$1:$Y$74">
        <filterColumn colId="3">
          <filters blank="1"/>
        </filterColumn>
        <filterColumn colId="0">
          <customFilters>
            <customFilter val="M5-G*"/>
          </customFilters>
        </filterColumn>
      </autoFilter>
    </customSheetView>
    <customSheetView guid="{B9A91887-96DC-4B3D-86C0-AF20A515A2EC}" filter="1" showAutoFilter="1">
      <autoFilter ref="$A$1:$Y$74">
        <filterColumn colId="23">
          <filters/>
        </filterColumn>
      </autoFilter>
    </customSheetView>
    <customSheetView guid="{0BE258F1-F2CC-4B37-AE94-A2D9ED29BCC3}" filter="1" showAutoFilter="1">
      <autoFilter ref="$A$1:$Y$74"/>
    </customSheetView>
    <customSheetView guid="{AC691E6A-8A77-4806-B1DF-0E38F57A8964}" filter="1" showAutoFilter="1">
      <autoFilter ref="$A$1:$Y$74">
        <filterColumn colId="3">
          <filters/>
        </filterColumn>
      </autoFilter>
    </customSheetView>
    <customSheetView guid="{3882EE34-1C06-4B46-9E6D-2951CB2A9281}" filter="1" showAutoFilter="1">
      <autoFilter ref="$A$1:$Y$74">
        <filterColumn colId="24">
          <filters blank="1">
            <filter val="Geometría"/>
          </filters>
        </filterColumn>
        <filterColumn colId="23">
          <filters/>
        </filterColumn>
        <filterColumn colId="13">
          <filters blank="1"/>
        </filterColumn>
      </autoFilter>
    </customSheetView>
    <customSheetView guid="{854B15CE-53C3-4780-94B9-3D9BCA9441F0}" filter="1" showAutoFilter="1">
      <autoFilter ref="$A$1:$Y$74">
        <filterColumn colId="3">
          <filters/>
        </filterColumn>
      </autoFilter>
    </customSheetView>
    <customSheetView guid="{72226326-73EC-42B3-B65C-5EDC1CA97741}" filter="1" showAutoFilter="1">
      <autoFilter ref="$B$1:$P$74"/>
    </customSheetView>
    <customSheetView guid="{E67D3B36-29B0-47A6-959D-B8145674DC24}" filter="1" showAutoFilter="1">
      <autoFilter ref="$A$1:$AB$74">
        <filterColumn colId="3">
          <filters/>
        </filterColumn>
        <filterColumn colId="11">
          <filters blank="1"/>
        </filterColumn>
      </autoFilter>
    </customSheetView>
    <customSheetView guid="{6E33044A-9A82-4DDF-9811-F0E7DD2E7FA3}" filter="1" showAutoFilter="1">
      <autoFilter ref="$A$1:$Y$74">
        <filterColumn colId="3">
          <filters/>
        </filterColumn>
      </autoFilter>
    </customSheetView>
    <customSheetView guid="{412DC592-A6D7-4DB5-A3CF-10A4121B2881}" filter="1" showAutoFilter="1">
      <autoFilter ref="$A$1:$Y$74">
        <filterColumn colId="3">
          <filters/>
        </filterColumn>
        <filterColumn colId="2">
          <filters blank="1">
            <filter val="Identificar"/>
          </filters>
        </filterColumn>
      </autoFilter>
    </customSheetView>
    <customSheetView guid="{B3F0381F-80F7-4BC4-985E-4AE4A8840C7A}" filter="1" showAutoFilter="1">
      <autoFilter ref="$A$1:$AB$74">
        <filterColumn colId="3">
          <filters/>
        </filterColumn>
        <filterColumn colId="11">
          <filters blank="1"/>
        </filterColumn>
      </autoFilter>
    </customSheetView>
    <customSheetView guid="{97D93378-9828-46EA-BA24-EB9D4030A582}" filter="1" showAutoFilter="1">
      <autoFilter ref="$A$1:$Y$74">
        <filterColumn colId="3">
          <filters/>
        </filterColumn>
      </autoFilter>
    </customSheetView>
    <customSheetView guid="{D2BCCBDA-EB57-4D26-9854-134ACD1E22D8}" filter="1" showAutoFilter="1">
      <autoFilter ref="$F$1:$F$23"/>
    </customSheetView>
    <customSheetView guid="{85E948C7-F4D7-4B61-8579-42CC3B993B70}" filter="1" showAutoFilter="1">
      <autoFilter ref="$A$1:$Y$74">
        <filterColumn colId="3">
          <filters/>
        </filterColumn>
        <filterColumn colId="2">
          <filters blank="1">
            <filter val="Identificar"/>
          </filters>
        </filterColumn>
      </autoFilter>
    </customSheetView>
    <customSheetView guid="{FF6D85BB-3CC6-4CA4-9EF6-1D7102AA8DBF}" filter="1" showAutoFilter="1">
      <autoFilter ref="$A$1:$AB$74">
        <filterColumn colId="3">
          <filters/>
        </filterColumn>
      </autoFilter>
    </customSheetView>
    <customSheetView guid="{F2096A37-100D-4EBC-9BF0-0E2F9B4B5080}" filter="1" showAutoFilter="1">
      <autoFilter ref="$J$1:$J$23">
        <filterColumn colId="0">
          <filters/>
        </filterColumn>
      </autoFilter>
    </customSheetView>
    <customSheetView guid="{871680F3-E734-4745-99E3-3C76B9C84395}" filter="1" showAutoFilter="1">
      <autoFilter ref="$A$1:$Y$74">
        <filterColumn colId="3">
          <filters/>
        </filterColumn>
      </autoFilter>
    </customSheetView>
    <customSheetView guid="{48604A30-1DEB-4B66-A17F-79045AB2BCB8}" filter="1" showAutoFilter="1">
      <autoFilter ref="$A$1:$Y$74">
        <filterColumn colId="3">
          <filters/>
        </filterColumn>
      </autoFilter>
    </customSheetView>
    <customSheetView guid="{4CD62674-2CED-4A61-BEBB-D60630C1D100}" filter="1" showAutoFilter="1">
      <autoFilter ref="$A$1:$Y$74">
        <filterColumn colId="3">
          <filters/>
        </filterColumn>
      </autoFilter>
    </customSheetView>
    <customSheetView guid="{E0F73F23-80D3-4226-BD3C-F5247F10F312}" filter="1" showAutoFilter="1">
      <autoFilter ref="$A$1:$Y$74">
        <filterColumn colId="2">
          <filters>
            <filter val="Identificar"/>
          </filters>
        </filterColumn>
      </autoFilter>
    </customSheetView>
    <customSheetView guid="{0E152734-F10D-42B2-AA34-541BE9477046}" filter="1" showAutoFilter="1">
      <autoFilter ref="$A$1:$Y$74">
        <filterColumn colId="3">
          <filters/>
        </filterColumn>
        <filterColumn colId="13">
          <filters blank="1"/>
        </filterColumn>
      </autoFilter>
    </customSheetView>
    <customSheetView guid="{6B910B0C-1332-44A1-AB9A-9F6745DDB665}" filter="1" showAutoFilter="1">
      <autoFilter ref="$A$1:$Y$74">
        <filterColumn colId="3">
          <filters/>
        </filterColumn>
      </autoFilter>
    </customSheetView>
    <customSheetView guid="{BB3D1516-F714-4546-B845-1364BAEFCC83}" filter="1" showAutoFilter="1">
      <autoFilter ref="$A$1:$AB$74">
        <filterColumn colId="3">
          <filters/>
        </filterColumn>
      </autoFilter>
    </customSheetView>
    <customSheetView guid="{DF374B31-4AFB-4556-BE92-DBA9910E96C1}" filter="1" showAutoFilter="1">
      <autoFilter ref="$A$1:$Y$74">
        <filterColumn colId="16">
          <filters/>
        </filterColumn>
      </autoFilter>
    </customSheetView>
    <customSheetView guid="{44202AD5-0E16-4EE8-93CC-7B9D91FC5CBF}" filter="1" showAutoFilter="1">
      <autoFilter ref="$A$1:$W$35"/>
    </customSheetView>
    <customSheetView guid="{9D2A0559-2E3E-4626-AE9E-9DA36594F8F9}" filter="1" showAutoFilter="1">
      <autoFilter ref="$A$1:$Y$74">
        <filterColumn colId="3">
          <filters/>
        </filterColumn>
      </autoFilter>
    </customSheetView>
    <customSheetView guid="{2794A20E-D9D4-49CC-9ADA-A47D8887A6EB}" filter="1" showAutoFilter="1">
      <autoFilter ref="$A$1:$Y$74">
        <filterColumn colId="3">
          <filters/>
        </filterColumn>
      </autoFilter>
    </customSheetView>
  </customSheetViews>
  <conditionalFormatting sqref="N6:O9">
    <cfRule type="expression" dxfId="3" priority="1">
      <formula>#REF!="Scaff"</formula>
    </cfRule>
  </conditionalFormatting>
  <conditionalFormatting sqref="R6:S9">
    <cfRule type="expression" dxfId="3" priority="2">
      <formula>#REF!="TE + hint"</formula>
    </cfRule>
  </conditionalFormatting>
  <conditionalFormatting sqref="T6:T9">
    <cfRule type="expression" dxfId="3" priority="3">
      <formula>#REF!="TE + hint"</formula>
    </cfRule>
  </conditionalFormatting>
  <conditionalFormatting sqref="W6:W9">
    <cfRule type="expression" dxfId="3" priority="4">
      <formula>#REF!="TE + hint"</formula>
    </cfRule>
  </conditionalFormatting>
  <conditionalFormatting sqref="X6:X9">
    <cfRule type="expression" dxfId="3" priority="5">
      <formula>#REF!="TE + hint"</formula>
    </cfRule>
  </conditionalFormatting>
  <conditionalFormatting sqref="V6:V9">
    <cfRule type="expression" dxfId="3" priority="6">
      <formula>#REF!="TE + hint"</formula>
    </cfRule>
  </conditionalFormatting>
  <conditionalFormatting sqref="C6:C9">
    <cfRule type="cellIs" dxfId="4" priority="7" operator="equal">
      <formula>"Identificar"</formula>
    </cfRule>
  </conditionalFormatting>
  <conditionalFormatting sqref="C6:C9">
    <cfRule type="cellIs" dxfId="5" priority="8" operator="equal">
      <formula>"Evocar"</formula>
    </cfRule>
  </conditionalFormatting>
  <conditionalFormatting sqref="C6:C9">
    <cfRule type="cellIs" dxfId="6" priority="9" operator="equal">
      <formula>"Aplicar"</formula>
    </cfRule>
  </conditionalFormatting>
  <conditionalFormatting sqref="U6:U9">
    <cfRule type="expression" dxfId="3" priority="10">
      <formula>#REF!="TE + hint"</formula>
    </cfRule>
  </conditionalFormatting>
  <conditionalFormatting sqref="E6:E9">
    <cfRule type="cellIs" dxfId="13" priority="11" operator="equal">
      <formula>"Sí"</formula>
    </cfRule>
  </conditionalFormatting>
  <conditionalFormatting sqref="D6:D9">
    <cfRule type="cellIs" dxfId="14" priority="12" operator="equal">
      <formula>"Formato SPEACHY"</formula>
    </cfRule>
  </conditionalFormatting>
  <conditionalFormatting sqref="D6:D9">
    <cfRule type="cellIs" dxfId="7" priority="13" operator="equal">
      <formula>"JSON revisado"</formula>
    </cfRule>
  </conditionalFormatting>
  <conditionalFormatting sqref="D6:D9">
    <cfRule type="cellIs" dxfId="8" priority="14" operator="equal">
      <formula>"Pendiente de revisión"</formula>
    </cfRule>
  </conditionalFormatting>
  <conditionalFormatting sqref="D6:D9">
    <cfRule type="cellIs" dxfId="9" priority="15" operator="equal">
      <formula>"Ortografía+cast"</formula>
    </cfRule>
  </conditionalFormatting>
  <conditionalFormatting sqref="D6:D9">
    <cfRule type="cellIs" dxfId="10" priority="16" operator="equal">
      <formula>"JSON sin imagen"</formula>
    </cfRule>
  </conditionalFormatting>
  <conditionalFormatting sqref="D6:D9">
    <cfRule type="cellIs" dxfId="11" priority="17" operator="equal">
      <formula>"JSON con imagen"</formula>
    </cfRule>
  </conditionalFormatting>
  <conditionalFormatting sqref="D6:D9">
    <cfRule type="cellIs" dxfId="12" priority="18" operator="equal">
      <formula>"No hacer"</formula>
    </cfRule>
  </conditionalFormatting>
  <conditionalFormatting sqref="O6:O9">
    <cfRule type="expression" dxfId="3" priority="19">
      <formula>#REF!="Scaff"</formula>
    </cfRule>
  </conditionalFormatting>
  <conditionalFormatting sqref="C1:C5 C10:C74">
    <cfRule type="cellIs" dxfId="4" priority="20" operator="equal">
      <formula>"Identificar"</formula>
    </cfRule>
  </conditionalFormatting>
  <conditionalFormatting sqref="C1:C5 C10:C74">
    <cfRule type="cellIs" dxfId="5" priority="21" operator="equal">
      <formula>"Evocar"</formula>
    </cfRule>
  </conditionalFormatting>
  <conditionalFormatting sqref="C1:C5 C10:C74">
    <cfRule type="cellIs" dxfId="6" priority="22" operator="equal">
      <formula>"Aplicar"</formula>
    </cfRule>
  </conditionalFormatting>
  <conditionalFormatting sqref="D1:D5 D10:D74">
    <cfRule type="cellIs" dxfId="0" priority="23" operator="equal">
      <formula>"JSON revisado"</formula>
    </cfRule>
  </conditionalFormatting>
  <conditionalFormatting sqref="D1:D5 D10:D74">
    <cfRule type="cellIs" dxfId="8" priority="24" operator="equal">
      <formula>"Pendiente de revisión"</formula>
    </cfRule>
  </conditionalFormatting>
  <conditionalFormatting sqref="D1:D5 D10:D74">
    <cfRule type="cellIs" dxfId="9" priority="25" operator="equal">
      <formula>"Ortografía+cast"</formula>
    </cfRule>
  </conditionalFormatting>
  <conditionalFormatting sqref="D1:D5 D10:D74">
    <cfRule type="cellIs" dxfId="1" priority="26" operator="equal">
      <formula>"JSON sin imagen"</formula>
    </cfRule>
  </conditionalFormatting>
  <conditionalFormatting sqref="D1:D5 D10:D74">
    <cfRule type="cellIs" dxfId="2" priority="27" operator="equal">
      <formula>"JSON con imagen"</formula>
    </cfRule>
  </conditionalFormatting>
  <conditionalFormatting sqref="D1:D5 D10:D74">
    <cfRule type="cellIs" dxfId="12" priority="28" operator="equal">
      <formula>"No hacer"</formula>
    </cfRule>
  </conditionalFormatting>
  <conditionalFormatting sqref="M2:M3 M10:M74">
    <cfRule type="expression" dxfId="3" priority="29">
      <formula>L:L="Scaff"</formula>
    </cfRule>
  </conditionalFormatting>
  <conditionalFormatting sqref="N2:N3 N10:N74">
    <cfRule type="expression" dxfId="3" priority="30">
      <formula>L:L="Scaff"</formula>
    </cfRule>
  </conditionalFormatting>
  <conditionalFormatting sqref="Q2:Q5 Q10:Q74">
    <cfRule type="expression" dxfId="3" priority="31">
      <formula>L:L="TE + hint"</formula>
    </cfRule>
  </conditionalFormatting>
  <conditionalFormatting sqref="R2:R5 R10:R74">
    <cfRule type="expression" dxfId="3" priority="32">
      <formula>L:L="TE + hint"</formula>
    </cfRule>
  </conditionalFormatting>
  <conditionalFormatting sqref="S2:S5 S10:S74">
    <cfRule type="expression" dxfId="3" priority="33">
      <formula>L:L="TE + hint"</formula>
    </cfRule>
  </conditionalFormatting>
  <conditionalFormatting sqref="T2:T5 T10:T74">
    <cfRule type="expression" dxfId="3" priority="34">
      <formula>L:L="TE + hint"</formula>
    </cfRule>
  </conditionalFormatting>
  <conditionalFormatting sqref="U2:U5 U10:U74">
    <cfRule type="expression" dxfId="3" priority="35">
      <formula>L:L="TE + hint"</formula>
    </cfRule>
  </conditionalFormatting>
  <conditionalFormatting sqref="V2:V5 V10:V74">
    <cfRule type="expression" dxfId="3" priority="36">
      <formula>L:L="TE + hint"</formula>
    </cfRule>
  </conditionalFormatting>
  <conditionalFormatting sqref="AA2:AA5 AA10:AA74">
    <cfRule type="cellIs" dxfId="16" priority="37" operator="equal">
      <formula>"Total"</formula>
    </cfRule>
  </conditionalFormatting>
  <conditionalFormatting sqref="AA2:AA5 AA10:AA74">
    <cfRule type="cellIs" dxfId="17" priority="38" operator="equal">
      <formula>"Feedback"</formula>
    </cfRule>
  </conditionalFormatting>
  <dataValidations>
    <dataValidation type="list" allowBlank="1" sqref="E2:E74">
      <formula1>"Sí,No"</formula1>
    </dataValidation>
    <dataValidation type="list" allowBlank="1" sqref="AA2:AA5 AG6:AG9 AA10:AA74">
      <formula1>"Total,Feedback"</formula1>
    </dataValidation>
    <dataValidation type="list" allowBlank="1" sqref="L2:L5 M6:M9 L10:L74">
      <formula1>"TE + hint,Scaff"</formula1>
    </dataValidation>
    <dataValidation type="list" allowBlank="1" sqref="D6:D9">
      <formula1>"No hacer,Pendiente de revisión,Ortografía+cast,JSON sin imagen,JSON con imagen,JSON revisado,Formato SPEACHY"</formula1>
    </dataValidation>
    <dataValidation type="list" allowBlank="1" sqref="D2:D5 D10:D74">
      <formula1>"No hacer,Pendiente de revisión,Ortografía+cast,JSON sin imagen,JSON con imagen,JSON revisado"</formula1>
    </dataValidation>
    <dataValidation type="list" allowBlank="1" sqref="J6:J9">
      <formula1>"Cloze math,Cloze with text,Drag and drop,Dropdown,Label image with drag and drop,Linking lines,Multiple Choice,Order list,Single Choice,True or False,Counting Count,Pathway,Number Line"</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8.88"/>
    <col hidden="1" min="3" max="3" width="12.63"/>
    <col customWidth="1" hidden="1" min="4" max="4" width="18.38"/>
    <col customWidth="1" min="5" max="5" width="14.38"/>
    <col customWidth="1" min="6" max="6" width="40.75"/>
    <col customWidth="1" min="7" max="7" width="12.63"/>
    <col customWidth="1" min="8" max="8" width="17.13"/>
    <col customWidth="1" min="9" max="9" width="32.75"/>
    <col customWidth="1" min="10" max="10" width="18.88"/>
  </cols>
  <sheetData>
    <row r="1">
      <c r="A1" s="1" t="s">
        <v>2790</v>
      </c>
      <c r="B1" s="2" t="s">
        <v>1</v>
      </c>
      <c r="C1" s="1" t="s">
        <v>2791</v>
      </c>
      <c r="D1" s="67" t="s">
        <v>2792</v>
      </c>
      <c r="E1" s="67" t="s">
        <v>2793</v>
      </c>
      <c r="F1" s="68" t="s">
        <v>2794</v>
      </c>
      <c r="G1" s="69" t="s">
        <v>3</v>
      </c>
      <c r="H1" s="70" t="s">
        <v>2795</v>
      </c>
      <c r="I1" s="71" t="s">
        <v>2796</v>
      </c>
      <c r="J1" s="72" t="s">
        <v>2797</v>
      </c>
      <c r="K1" s="73" t="str">
        <f>CONCATENATE("Pendiente de dibujar: ",COUNTIF(G:G,"=Pendiente de dibujar"))</f>
        <v>Pendiente de dibujar: 0</v>
      </c>
      <c r="L1" s="74" t="str">
        <f>CONCATENATE("Pendiente de revisar: ",COUNTIF(G:G,"=Pendiente de revisar"))</f>
        <v>Pendiente de revisar: 2</v>
      </c>
      <c r="M1" s="75" t="str">
        <f>CONCATENATE("Pendiente de corrección: ",COUNTIF(G:G,"=Pendiente de corrección"))</f>
        <v>Pendiente de corrección: 0</v>
      </c>
      <c r="N1" s="76" t="str">
        <f>CONCATENATE("OK: ",COUNTIF(G:G,"=OK"))</f>
        <v>OK: 345</v>
      </c>
      <c r="O1" s="23"/>
      <c r="P1" s="23"/>
      <c r="Q1" s="23"/>
      <c r="R1" s="23"/>
      <c r="S1" s="23"/>
      <c r="T1" s="23"/>
      <c r="U1" s="23"/>
      <c r="V1" s="23"/>
      <c r="W1" s="23"/>
    </row>
    <row r="2" ht="97.5" customHeight="1">
      <c r="A2" s="16" t="s">
        <v>2798</v>
      </c>
      <c r="B2" s="16" t="s">
        <v>100</v>
      </c>
      <c r="C2" s="17"/>
      <c r="D2" s="17"/>
      <c r="E2" s="16"/>
      <c r="F2" s="77" t="s">
        <v>2799</v>
      </c>
      <c r="G2" s="78" t="s">
        <v>2800</v>
      </c>
      <c r="H2" s="16" t="s">
        <v>2801</v>
      </c>
      <c r="I2" s="79"/>
      <c r="J2" s="30" t="s">
        <v>2802</v>
      </c>
      <c r="K2" s="23"/>
      <c r="L2" s="23"/>
      <c r="M2" s="23"/>
      <c r="N2" s="23"/>
      <c r="O2" s="23"/>
      <c r="P2" s="23"/>
      <c r="Q2" s="23"/>
      <c r="R2" s="23"/>
      <c r="S2" s="23"/>
      <c r="T2" s="23"/>
      <c r="U2" s="23"/>
      <c r="V2" s="23"/>
      <c r="W2" s="23"/>
    </row>
    <row r="3" ht="97.5" customHeight="1">
      <c r="A3" s="16" t="s">
        <v>2803</v>
      </c>
      <c r="B3" s="16" t="s">
        <v>100</v>
      </c>
      <c r="C3" s="17"/>
      <c r="D3" s="17"/>
      <c r="E3" s="16"/>
      <c r="F3" s="77" t="s">
        <v>2804</v>
      </c>
      <c r="G3" s="78" t="s">
        <v>2800</v>
      </c>
      <c r="H3" s="16" t="s">
        <v>2805</v>
      </c>
      <c r="I3" s="80"/>
      <c r="J3" s="30" t="s">
        <v>2806</v>
      </c>
      <c r="K3" s="23"/>
      <c r="L3" s="23"/>
      <c r="M3" s="23"/>
      <c r="N3" s="23"/>
      <c r="O3" s="23"/>
      <c r="P3" s="23"/>
      <c r="Q3" s="23"/>
      <c r="R3" s="23"/>
      <c r="S3" s="23"/>
      <c r="T3" s="23"/>
      <c r="U3" s="23"/>
      <c r="V3" s="23"/>
      <c r="W3" s="23"/>
    </row>
    <row r="4" ht="97.5" customHeight="1">
      <c r="A4" s="16" t="s">
        <v>2807</v>
      </c>
      <c r="B4" s="16" t="s">
        <v>100</v>
      </c>
      <c r="C4" s="17"/>
      <c r="D4" s="17"/>
      <c r="E4" s="16"/>
      <c r="F4" s="77" t="s">
        <v>2808</v>
      </c>
      <c r="G4" s="78" t="s">
        <v>2800</v>
      </c>
      <c r="H4" s="16" t="s">
        <v>2809</v>
      </c>
      <c r="I4" s="81"/>
      <c r="J4" s="82" t="s">
        <v>2810</v>
      </c>
      <c r="K4" s="23"/>
      <c r="L4" s="23"/>
      <c r="M4" s="23"/>
      <c r="N4" s="23"/>
      <c r="O4" s="23"/>
      <c r="P4" s="23"/>
      <c r="Q4" s="23"/>
      <c r="R4" s="23"/>
      <c r="S4" s="23"/>
      <c r="T4" s="23"/>
      <c r="U4" s="23"/>
      <c r="V4" s="23"/>
      <c r="W4" s="23"/>
    </row>
    <row r="5" ht="97.5" customHeight="1">
      <c r="A5" s="16" t="s">
        <v>2811</v>
      </c>
      <c r="B5" s="16" t="s">
        <v>572</v>
      </c>
      <c r="C5" s="17"/>
      <c r="D5" s="17"/>
      <c r="E5" s="15"/>
      <c r="F5" s="83" t="s">
        <v>2812</v>
      </c>
      <c r="G5" s="78" t="s">
        <v>2800</v>
      </c>
      <c r="H5" s="16" t="s">
        <v>2813</v>
      </c>
      <c r="I5" s="80"/>
      <c r="J5" s="82" t="s">
        <v>2814</v>
      </c>
      <c r="K5" s="23"/>
      <c r="L5" s="23"/>
      <c r="M5" s="23"/>
      <c r="N5" s="23"/>
      <c r="O5" s="23"/>
      <c r="P5" s="23"/>
      <c r="Q5" s="23"/>
      <c r="R5" s="23"/>
      <c r="S5" s="23"/>
      <c r="T5" s="23"/>
      <c r="U5" s="23"/>
      <c r="V5" s="23"/>
      <c r="W5" s="23"/>
    </row>
    <row r="6" ht="97.5" customHeight="1">
      <c r="A6" s="16" t="s">
        <v>2811</v>
      </c>
      <c r="B6" s="16" t="s">
        <v>572</v>
      </c>
      <c r="C6" s="17"/>
      <c r="D6" s="17"/>
      <c r="E6" s="15"/>
      <c r="F6" s="83" t="s">
        <v>2812</v>
      </c>
      <c r="G6" s="78" t="s">
        <v>2800</v>
      </c>
      <c r="H6" s="16" t="s">
        <v>2815</v>
      </c>
      <c r="I6" s="79"/>
      <c r="J6" s="82" t="s">
        <v>2816</v>
      </c>
      <c r="K6" s="23"/>
      <c r="L6" s="23"/>
      <c r="M6" s="23"/>
      <c r="N6" s="23"/>
      <c r="O6" s="23"/>
      <c r="P6" s="23"/>
      <c r="Q6" s="23"/>
      <c r="R6" s="23"/>
      <c r="S6" s="23"/>
      <c r="T6" s="23"/>
      <c r="U6" s="23"/>
      <c r="V6" s="23"/>
      <c r="W6" s="23"/>
    </row>
    <row r="7" ht="97.5" customHeight="1">
      <c r="A7" s="16" t="s">
        <v>2811</v>
      </c>
      <c r="B7" s="16" t="s">
        <v>572</v>
      </c>
      <c r="C7" s="17"/>
      <c r="D7" s="17"/>
      <c r="E7" s="16" t="s">
        <v>2817</v>
      </c>
      <c r="F7" s="83" t="s">
        <v>2812</v>
      </c>
      <c r="G7" s="78" t="s">
        <v>2818</v>
      </c>
      <c r="H7" s="16" t="s">
        <v>2819</v>
      </c>
      <c r="I7" s="84" t="s">
        <v>2820</v>
      </c>
      <c r="J7" s="82" t="s">
        <v>2816</v>
      </c>
      <c r="K7" s="23"/>
      <c r="L7" s="23"/>
      <c r="M7" s="23"/>
      <c r="N7" s="23"/>
      <c r="O7" s="23"/>
      <c r="P7" s="23"/>
      <c r="Q7" s="23"/>
      <c r="R7" s="23"/>
      <c r="S7" s="23"/>
      <c r="T7" s="23"/>
      <c r="U7" s="23"/>
      <c r="V7" s="23"/>
      <c r="W7" s="23"/>
    </row>
    <row r="8" ht="97.5" customHeight="1">
      <c r="A8" s="16" t="s">
        <v>2821</v>
      </c>
      <c r="B8" s="16" t="s">
        <v>572</v>
      </c>
      <c r="C8" s="17"/>
      <c r="D8" s="17"/>
      <c r="E8" s="16"/>
      <c r="F8" s="83" t="s">
        <v>2822</v>
      </c>
      <c r="G8" s="78" t="s">
        <v>2800</v>
      </c>
      <c r="H8" s="16" t="s">
        <v>2823</v>
      </c>
      <c r="I8" s="80"/>
      <c r="J8" s="85" t="s">
        <v>2824</v>
      </c>
      <c r="K8" s="23"/>
      <c r="L8" s="23"/>
      <c r="M8" s="23"/>
      <c r="N8" s="23"/>
      <c r="O8" s="23"/>
      <c r="P8" s="23"/>
      <c r="Q8" s="23"/>
      <c r="R8" s="23"/>
      <c r="S8" s="23"/>
      <c r="T8" s="23"/>
      <c r="U8" s="23"/>
      <c r="V8" s="23"/>
      <c r="W8" s="23"/>
    </row>
    <row r="9" ht="97.5" customHeight="1">
      <c r="A9" s="16" t="s">
        <v>2825</v>
      </c>
      <c r="B9" s="16" t="s">
        <v>572</v>
      </c>
      <c r="C9" s="17"/>
      <c r="D9" s="17"/>
      <c r="E9" s="15"/>
      <c r="F9" s="83" t="s">
        <v>2826</v>
      </c>
      <c r="G9" s="78" t="s">
        <v>2800</v>
      </c>
      <c r="H9" s="16" t="s">
        <v>2827</v>
      </c>
      <c r="I9" s="80"/>
      <c r="J9" s="82" t="s">
        <v>2828</v>
      </c>
      <c r="K9" s="23"/>
      <c r="L9" s="23"/>
      <c r="M9" s="23"/>
      <c r="N9" s="23"/>
      <c r="O9" s="23"/>
      <c r="P9" s="23"/>
      <c r="Q9" s="23"/>
      <c r="R9" s="23"/>
      <c r="S9" s="23"/>
      <c r="T9" s="23"/>
      <c r="U9" s="23"/>
      <c r="V9" s="23"/>
      <c r="W9" s="23"/>
    </row>
    <row r="10" ht="97.5" customHeight="1">
      <c r="A10" s="16" t="s">
        <v>2825</v>
      </c>
      <c r="B10" s="16" t="s">
        <v>572</v>
      </c>
      <c r="C10" s="16" t="s">
        <v>572</v>
      </c>
      <c r="D10" s="16" t="s">
        <v>572</v>
      </c>
      <c r="F10" s="83" t="s">
        <v>2829</v>
      </c>
      <c r="G10" s="78" t="s">
        <v>2800</v>
      </c>
      <c r="H10" s="16" t="s">
        <v>2830</v>
      </c>
      <c r="I10" s="80"/>
      <c r="J10" s="82" t="s">
        <v>2831</v>
      </c>
      <c r="K10" s="23"/>
      <c r="L10" s="23"/>
      <c r="M10" s="23"/>
      <c r="N10" s="23"/>
      <c r="O10" s="23"/>
      <c r="P10" s="23"/>
      <c r="Q10" s="23"/>
      <c r="R10" s="23"/>
      <c r="S10" s="23"/>
      <c r="T10" s="23"/>
      <c r="U10" s="23"/>
      <c r="V10" s="23"/>
      <c r="W10" s="23"/>
    </row>
    <row r="11" ht="97.5" customHeight="1">
      <c r="A11" s="16" t="s">
        <v>2832</v>
      </c>
      <c r="B11" s="16" t="s">
        <v>572</v>
      </c>
      <c r="C11" s="17"/>
      <c r="D11" s="17"/>
      <c r="E11" s="15"/>
      <c r="F11" s="83" t="s">
        <v>2833</v>
      </c>
      <c r="G11" s="78" t="s">
        <v>2818</v>
      </c>
      <c r="H11" s="16" t="s">
        <v>2834</v>
      </c>
      <c r="I11" s="84" t="s">
        <v>2835</v>
      </c>
      <c r="J11" s="82" t="s">
        <v>2836</v>
      </c>
      <c r="K11" s="23"/>
      <c r="L11" s="23"/>
      <c r="M11" s="23"/>
      <c r="N11" s="23"/>
      <c r="O11" s="23"/>
      <c r="P11" s="23"/>
      <c r="Q11" s="23"/>
      <c r="R11" s="23"/>
      <c r="S11" s="23"/>
      <c r="T11" s="23"/>
      <c r="U11" s="23"/>
      <c r="V11" s="23"/>
      <c r="W11" s="23"/>
    </row>
    <row r="12" ht="97.5" customHeight="1">
      <c r="A12" s="16" t="s">
        <v>2837</v>
      </c>
      <c r="B12" s="16" t="s">
        <v>572</v>
      </c>
      <c r="C12" s="17"/>
      <c r="D12" s="17"/>
      <c r="E12" s="15"/>
      <c r="F12" s="83" t="s">
        <v>2838</v>
      </c>
      <c r="G12" s="78" t="s">
        <v>2800</v>
      </c>
      <c r="H12" s="16" t="s">
        <v>2839</v>
      </c>
      <c r="I12" s="80"/>
      <c r="J12" s="30" t="s">
        <v>2840</v>
      </c>
      <c r="K12" s="23"/>
      <c r="L12" s="23"/>
      <c r="M12" s="23"/>
      <c r="N12" s="23"/>
      <c r="O12" s="23"/>
      <c r="P12" s="23"/>
      <c r="Q12" s="23"/>
      <c r="R12" s="23"/>
      <c r="S12" s="23"/>
      <c r="T12" s="23"/>
      <c r="U12" s="23"/>
      <c r="V12" s="23"/>
      <c r="W12" s="23"/>
    </row>
    <row r="13" ht="97.5" customHeight="1">
      <c r="A13" s="16" t="s">
        <v>2837</v>
      </c>
      <c r="B13" s="16" t="s">
        <v>572</v>
      </c>
      <c r="C13" s="17"/>
      <c r="D13" s="17"/>
      <c r="E13" s="15"/>
      <c r="F13" s="83" t="s">
        <v>2841</v>
      </c>
      <c r="G13" s="78" t="s">
        <v>2800</v>
      </c>
      <c r="H13" s="16" t="s">
        <v>2842</v>
      </c>
      <c r="I13" s="80"/>
      <c r="J13" s="30" t="s">
        <v>2843</v>
      </c>
      <c r="K13" s="23"/>
      <c r="L13" s="23"/>
      <c r="M13" s="23"/>
      <c r="N13" s="23"/>
      <c r="O13" s="23"/>
      <c r="P13" s="23"/>
      <c r="Q13" s="23"/>
      <c r="R13" s="23"/>
      <c r="S13" s="23"/>
      <c r="T13" s="23"/>
      <c r="U13" s="23"/>
      <c r="V13" s="23"/>
      <c r="W13" s="23"/>
    </row>
    <row r="14" ht="97.5" customHeight="1">
      <c r="A14" s="16"/>
      <c r="B14" s="16" t="s">
        <v>572</v>
      </c>
      <c r="C14" s="17"/>
      <c r="D14" s="17"/>
      <c r="E14" s="15"/>
      <c r="F14" s="83" t="s">
        <v>2844</v>
      </c>
      <c r="G14" s="78" t="s">
        <v>2800</v>
      </c>
      <c r="H14" s="16" t="s">
        <v>2845</v>
      </c>
      <c r="I14" s="80"/>
      <c r="J14" s="30" t="s">
        <v>2846</v>
      </c>
      <c r="K14" s="23"/>
      <c r="L14" s="23"/>
      <c r="M14" s="23"/>
      <c r="N14" s="23"/>
      <c r="O14" s="23"/>
      <c r="P14" s="23"/>
      <c r="Q14" s="23"/>
      <c r="R14" s="23"/>
      <c r="S14" s="23"/>
      <c r="T14" s="23"/>
      <c r="U14" s="23"/>
      <c r="V14" s="23"/>
      <c r="W14" s="23"/>
    </row>
    <row r="15" ht="97.5" customHeight="1">
      <c r="A15" s="16" t="s">
        <v>2847</v>
      </c>
      <c r="B15" s="16" t="s">
        <v>30</v>
      </c>
      <c r="C15" s="17"/>
      <c r="D15" s="17"/>
      <c r="E15" s="15"/>
      <c r="F15" s="83" t="s">
        <v>2848</v>
      </c>
      <c r="G15" s="78" t="s">
        <v>2800</v>
      </c>
      <c r="H15" s="16" t="s">
        <v>2849</v>
      </c>
      <c r="I15" s="81"/>
      <c r="J15" s="30" t="s">
        <v>2850</v>
      </c>
      <c r="K15" s="23"/>
      <c r="L15" s="23"/>
      <c r="M15" s="23"/>
      <c r="N15" s="23"/>
      <c r="O15" s="23"/>
      <c r="P15" s="23"/>
      <c r="Q15" s="23"/>
      <c r="R15" s="23"/>
      <c r="S15" s="23"/>
      <c r="T15" s="23"/>
      <c r="U15" s="23"/>
      <c r="V15" s="23"/>
      <c r="W15" s="23"/>
    </row>
    <row r="16" ht="97.5" customHeight="1">
      <c r="A16" s="16" t="s">
        <v>2851</v>
      </c>
      <c r="B16" s="16" t="s">
        <v>30</v>
      </c>
      <c r="C16" s="17"/>
      <c r="D16" s="17"/>
      <c r="E16" s="15"/>
      <c r="F16" s="86" t="s">
        <v>2852</v>
      </c>
      <c r="G16" s="78" t="s">
        <v>2800</v>
      </c>
      <c r="H16" s="16" t="s">
        <v>2853</v>
      </c>
      <c r="I16" s="81"/>
      <c r="J16" s="82" t="s">
        <v>2854</v>
      </c>
      <c r="K16" s="23"/>
      <c r="L16" s="23"/>
      <c r="M16" s="23"/>
      <c r="N16" s="23"/>
      <c r="O16" s="23"/>
      <c r="P16" s="23"/>
      <c r="Q16" s="23"/>
      <c r="R16" s="23"/>
      <c r="S16" s="23"/>
      <c r="T16" s="23"/>
      <c r="U16" s="23"/>
      <c r="V16" s="23"/>
      <c r="W16" s="23"/>
    </row>
    <row r="17" ht="97.5" customHeight="1">
      <c r="A17" s="16" t="s">
        <v>2855</v>
      </c>
      <c r="B17" s="16" t="s">
        <v>61</v>
      </c>
      <c r="C17" s="17"/>
      <c r="D17" s="17"/>
      <c r="E17" s="16"/>
      <c r="F17" s="87" t="s">
        <v>2856</v>
      </c>
      <c r="G17" s="78" t="s">
        <v>2800</v>
      </c>
      <c r="H17" s="16" t="s">
        <v>2857</v>
      </c>
      <c r="I17" s="80"/>
      <c r="J17" s="30" t="s">
        <v>2858</v>
      </c>
      <c r="K17" s="23"/>
      <c r="L17" s="23"/>
      <c r="M17" s="23"/>
      <c r="N17" s="23"/>
      <c r="O17" s="23"/>
      <c r="P17" s="23"/>
      <c r="Q17" s="23"/>
      <c r="R17" s="23"/>
      <c r="S17" s="23"/>
      <c r="T17" s="23"/>
      <c r="U17" s="23"/>
      <c r="V17" s="23"/>
      <c r="W17" s="23"/>
    </row>
    <row r="18" ht="97.5" customHeight="1">
      <c r="A18" s="16" t="s">
        <v>2855</v>
      </c>
      <c r="B18" s="16" t="s">
        <v>61</v>
      </c>
      <c r="C18" s="17"/>
      <c r="D18" s="17"/>
      <c r="E18" s="16" t="s">
        <v>2859</v>
      </c>
      <c r="F18" s="87" t="s">
        <v>2860</v>
      </c>
      <c r="G18" s="78" t="s">
        <v>2800</v>
      </c>
      <c r="H18" s="16" t="s">
        <v>2861</v>
      </c>
      <c r="I18" s="80"/>
      <c r="J18" s="30" t="s">
        <v>2862</v>
      </c>
      <c r="K18" s="23"/>
      <c r="L18" s="23"/>
      <c r="M18" s="23"/>
      <c r="N18" s="23"/>
      <c r="O18" s="23"/>
      <c r="P18" s="23"/>
      <c r="Q18" s="23"/>
      <c r="R18" s="23"/>
      <c r="S18" s="23"/>
      <c r="T18" s="23"/>
      <c r="U18" s="23"/>
      <c r="V18" s="23"/>
      <c r="W18" s="23"/>
    </row>
    <row r="19">
      <c r="A19" s="16" t="s">
        <v>2863</v>
      </c>
      <c r="B19" s="16" t="s">
        <v>61</v>
      </c>
      <c r="C19" s="17"/>
      <c r="D19" s="17"/>
      <c r="E19" s="15"/>
      <c r="F19" s="88" t="s">
        <v>2864</v>
      </c>
      <c r="G19" s="78" t="s">
        <v>2800</v>
      </c>
      <c r="H19" s="16" t="s">
        <v>2865</v>
      </c>
      <c r="I19" s="80"/>
      <c r="J19" s="82" t="s">
        <v>2866</v>
      </c>
      <c r="K19" s="23"/>
      <c r="L19" s="23"/>
      <c r="M19" s="23"/>
      <c r="N19" s="23"/>
      <c r="O19" s="23"/>
      <c r="P19" s="23"/>
      <c r="Q19" s="23"/>
      <c r="R19" s="23"/>
      <c r="S19" s="23"/>
      <c r="T19" s="23"/>
      <c r="U19" s="23"/>
      <c r="V19" s="23"/>
      <c r="W19" s="23"/>
    </row>
    <row r="20">
      <c r="A20" s="16" t="s">
        <v>2867</v>
      </c>
      <c r="B20" s="16" t="s">
        <v>150</v>
      </c>
      <c r="C20" s="17"/>
      <c r="D20" s="17"/>
      <c r="E20" s="15"/>
      <c r="F20" s="89" t="s">
        <v>2868</v>
      </c>
      <c r="G20" s="78" t="s">
        <v>2800</v>
      </c>
      <c r="H20" s="16" t="s">
        <v>2869</v>
      </c>
      <c r="I20" s="81"/>
      <c r="J20" s="82" t="s">
        <v>2870</v>
      </c>
      <c r="K20" s="23"/>
      <c r="L20" s="23"/>
      <c r="M20" s="23"/>
      <c r="N20" s="23"/>
      <c r="O20" s="23"/>
      <c r="P20" s="23"/>
      <c r="Q20" s="23"/>
      <c r="R20" s="23"/>
      <c r="S20" s="23"/>
      <c r="T20" s="23"/>
      <c r="U20" s="23"/>
      <c r="V20" s="23"/>
      <c r="W20" s="23"/>
    </row>
    <row r="21">
      <c r="A21" s="16" t="s">
        <v>2871</v>
      </c>
      <c r="B21" s="16" t="s">
        <v>150</v>
      </c>
      <c r="C21" s="17"/>
      <c r="D21" s="17"/>
      <c r="E21" s="15"/>
      <c r="F21" s="88" t="s">
        <v>2872</v>
      </c>
      <c r="G21" s="78" t="s">
        <v>2800</v>
      </c>
      <c r="H21" s="16" t="s">
        <v>2873</v>
      </c>
      <c r="I21" s="81"/>
      <c r="J21" s="82" t="s">
        <v>2874</v>
      </c>
      <c r="K21" s="23"/>
      <c r="L21" s="23"/>
      <c r="M21" s="23"/>
      <c r="N21" s="23"/>
      <c r="O21" s="23"/>
      <c r="P21" s="23"/>
      <c r="Q21" s="23"/>
      <c r="R21" s="23"/>
      <c r="S21" s="23"/>
      <c r="T21" s="23"/>
      <c r="U21" s="23"/>
      <c r="V21" s="23"/>
      <c r="W21" s="23"/>
    </row>
    <row r="22">
      <c r="A22" s="16" t="s">
        <v>2875</v>
      </c>
      <c r="B22" s="16" t="s">
        <v>150</v>
      </c>
      <c r="C22" s="17"/>
      <c r="D22" s="17"/>
      <c r="E22" s="15"/>
      <c r="F22" s="87" t="s">
        <v>2876</v>
      </c>
      <c r="G22" s="78" t="s">
        <v>2800</v>
      </c>
      <c r="H22" s="16" t="s">
        <v>2877</v>
      </c>
      <c r="I22" s="80"/>
      <c r="J22" s="82" t="s">
        <v>2878</v>
      </c>
      <c r="K22" s="23"/>
      <c r="L22" s="23"/>
      <c r="M22" s="23"/>
      <c r="N22" s="23"/>
      <c r="O22" s="23"/>
      <c r="P22" s="23"/>
      <c r="Q22" s="23"/>
      <c r="R22" s="23"/>
      <c r="S22" s="23"/>
      <c r="T22" s="23"/>
      <c r="U22" s="23"/>
      <c r="V22" s="23"/>
      <c r="W22" s="23"/>
    </row>
    <row r="23">
      <c r="A23" s="16" t="s">
        <v>2879</v>
      </c>
      <c r="B23" s="16" t="s">
        <v>165</v>
      </c>
      <c r="C23" s="17"/>
      <c r="D23" s="17"/>
      <c r="E23" s="15"/>
      <c r="F23" s="10" t="s">
        <v>2879</v>
      </c>
      <c r="G23" s="78" t="s">
        <v>2800</v>
      </c>
      <c r="H23" s="16" t="s">
        <v>2880</v>
      </c>
      <c r="I23" s="80"/>
      <c r="J23" s="82" t="s">
        <v>2878</v>
      </c>
      <c r="K23" s="23"/>
      <c r="L23" s="23"/>
      <c r="M23" s="23"/>
      <c r="N23" s="23"/>
      <c r="O23" s="23"/>
      <c r="P23" s="23"/>
      <c r="Q23" s="23"/>
      <c r="R23" s="23"/>
      <c r="S23" s="23"/>
      <c r="T23" s="23"/>
      <c r="U23" s="23"/>
      <c r="V23" s="23"/>
      <c r="W23" s="23"/>
    </row>
    <row r="24">
      <c r="A24" s="16" t="s">
        <v>2881</v>
      </c>
      <c r="B24" s="16" t="s">
        <v>165</v>
      </c>
      <c r="C24" s="17"/>
      <c r="D24" s="17"/>
      <c r="E24" s="15"/>
      <c r="F24" s="10" t="s">
        <v>2881</v>
      </c>
      <c r="G24" s="78" t="s">
        <v>2800</v>
      </c>
      <c r="H24" s="16" t="s">
        <v>2882</v>
      </c>
      <c r="I24" s="79"/>
      <c r="J24" s="90" t="s">
        <v>2883</v>
      </c>
      <c r="K24" s="23"/>
      <c r="L24" s="23"/>
      <c r="M24" s="23"/>
      <c r="N24" s="23"/>
      <c r="O24" s="23"/>
      <c r="P24" s="23"/>
      <c r="Q24" s="23"/>
      <c r="R24" s="23"/>
      <c r="S24" s="23"/>
      <c r="T24" s="23"/>
      <c r="U24" s="23"/>
      <c r="V24" s="23"/>
      <c r="W24" s="23"/>
    </row>
    <row r="25">
      <c r="A25" s="16" t="s">
        <v>2884</v>
      </c>
      <c r="B25" s="16" t="s">
        <v>165</v>
      </c>
      <c r="C25" s="17"/>
      <c r="D25" s="17"/>
      <c r="E25" s="15"/>
      <c r="F25" s="10" t="s">
        <v>2884</v>
      </c>
      <c r="G25" s="78" t="s">
        <v>2800</v>
      </c>
      <c r="H25" s="16" t="s">
        <v>2885</v>
      </c>
      <c r="I25" s="80"/>
      <c r="J25" s="91" t="s">
        <v>2886</v>
      </c>
      <c r="K25" s="23"/>
      <c r="L25" s="23"/>
      <c r="M25" s="23"/>
      <c r="N25" s="23"/>
      <c r="O25" s="23"/>
      <c r="P25" s="23"/>
      <c r="Q25" s="23"/>
      <c r="R25" s="23"/>
      <c r="S25" s="23"/>
      <c r="T25" s="23"/>
      <c r="U25" s="23"/>
      <c r="V25" s="23"/>
      <c r="W25" s="23"/>
    </row>
    <row r="26">
      <c r="A26" s="16" t="s">
        <v>2887</v>
      </c>
      <c r="B26" s="16" t="s">
        <v>182</v>
      </c>
      <c r="C26" s="17"/>
      <c r="D26" s="17"/>
      <c r="E26" s="15"/>
      <c r="F26" s="10" t="s">
        <v>2887</v>
      </c>
      <c r="G26" s="78" t="s">
        <v>2800</v>
      </c>
      <c r="H26" s="16" t="s">
        <v>2888</v>
      </c>
      <c r="I26" s="80"/>
      <c r="J26" s="91" t="s">
        <v>2889</v>
      </c>
      <c r="K26" s="23"/>
      <c r="L26" s="23"/>
      <c r="M26" s="23"/>
      <c r="N26" s="23"/>
      <c r="O26" s="23"/>
      <c r="P26" s="23"/>
      <c r="Q26" s="23"/>
      <c r="R26" s="23"/>
      <c r="S26" s="23"/>
      <c r="T26" s="23"/>
      <c r="U26" s="23"/>
      <c r="V26" s="23"/>
      <c r="W26" s="23"/>
    </row>
    <row r="27">
      <c r="A27" s="16" t="s">
        <v>2890</v>
      </c>
      <c r="B27" s="16" t="s">
        <v>182</v>
      </c>
      <c r="C27" s="17"/>
      <c r="D27" s="17"/>
      <c r="E27" s="15"/>
      <c r="F27" s="10" t="s">
        <v>2890</v>
      </c>
      <c r="G27" s="78" t="s">
        <v>2800</v>
      </c>
      <c r="H27" s="16" t="s">
        <v>2891</v>
      </c>
      <c r="I27" s="80"/>
      <c r="J27" s="91" t="s">
        <v>2892</v>
      </c>
      <c r="K27" s="23"/>
      <c r="L27" s="23"/>
      <c r="M27" s="23"/>
      <c r="N27" s="23"/>
      <c r="O27" s="23"/>
      <c r="P27" s="23"/>
      <c r="Q27" s="23"/>
      <c r="R27" s="23"/>
      <c r="S27" s="23"/>
      <c r="T27" s="23"/>
      <c r="U27" s="23"/>
      <c r="V27" s="23"/>
      <c r="W27" s="23"/>
    </row>
    <row r="28">
      <c r="A28" s="16" t="s">
        <v>2893</v>
      </c>
      <c r="B28" s="16" t="s">
        <v>182</v>
      </c>
      <c r="C28" s="9"/>
      <c r="D28" s="9"/>
      <c r="E28" s="15"/>
      <c r="F28" s="10" t="s">
        <v>2893</v>
      </c>
      <c r="G28" s="78" t="s">
        <v>2800</v>
      </c>
      <c r="H28" s="16" t="s">
        <v>2894</v>
      </c>
      <c r="I28" s="80"/>
      <c r="J28" s="91" t="s">
        <v>2895</v>
      </c>
      <c r="K28" s="23"/>
      <c r="L28" s="23"/>
      <c r="M28" s="23"/>
      <c r="N28" s="23"/>
      <c r="O28" s="23"/>
      <c r="P28" s="23"/>
      <c r="Q28" s="23"/>
      <c r="R28" s="23"/>
      <c r="S28" s="23"/>
      <c r="T28" s="23"/>
      <c r="U28" s="23"/>
      <c r="V28" s="23"/>
      <c r="W28" s="23"/>
    </row>
    <row r="29">
      <c r="A29" s="16" t="s">
        <v>2896</v>
      </c>
      <c r="B29" s="16" t="s">
        <v>872</v>
      </c>
      <c r="C29" s="23"/>
      <c r="D29" s="9"/>
      <c r="E29" s="15"/>
      <c r="F29" s="50" t="s">
        <v>2897</v>
      </c>
      <c r="G29" s="78" t="s">
        <v>2800</v>
      </c>
      <c r="H29" s="16" t="s">
        <v>2898</v>
      </c>
      <c r="I29" s="80"/>
      <c r="J29" s="91" t="s">
        <v>2899</v>
      </c>
      <c r="K29" s="23"/>
      <c r="L29" s="23"/>
      <c r="M29" s="23"/>
      <c r="N29" s="23"/>
      <c r="O29" s="23"/>
      <c r="P29" s="23"/>
      <c r="Q29" s="23"/>
      <c r="R29" s="23"/>
      <c r="S29" s="23"/>
      <c r="T29" s="23"/>
      <c r="U29" s="23"/>
      <c r="V29" s="23"/>
      <c r="W29" s="23"/>
    </row>
    <row r="30">
      <c r="A30" s="16" t="s">
        <v>2900</v>
      </c>
      <c r="B30" s="16" t="s">
        <v>872</v>
      </c>
      <c r="C30" s="23"/>
      <c r="D30" s="23"/>
      <c r="E30" s="15"/>
      <c r="F30" s="50" t="s">
        <v>2901</v>
      </c>
      <c r="G30" s="78" t="s">
        <v>2800</v>
      </c>
      <c r="H30" s="16" t="s">
        <v>2902</v>
      </c>
      <c r="I30" s="80"/>
      <c r="J30" s="90" t="s">
        <v>2903</v>
      </c>
      <c r="K30" s="23"/>
      <c r="L30" s="23"/>
      <c r="M30" s="23"/>
      <c r="N30" s="23"/>
      <c r="O30" s="23"/>
      <c r="P30" s="23"/>
      <c r="Q30" s="23"/>
      <c r="R30" s="23"/>
      <c r="S30" s="23"/>
      <c r="T30" s="23"/>
      <c r="U30" s="23"/>
      <c r="V30" s="23"/>
      <c r="W30" s="23"/>
    </row>
    <row r="31">
      <c r="A31" s="16" t="s">
        <v>2904</v>
      </c>
      <c r="B31" s="16" t="s">
        <v>872</v>
      </c>
      <c r="C31" s="23"/>
      <c r="D31" s="23"/>
      <c r="E31" s="15"/>
      <c r="F31" s="50" t="s">
        <v>2905</v>
      </c>
      <c r="G31" s="78" t="s">
        <v>2800</v>
      </c>
      <c r="H31" s="16" t="s">
        <v>2906</v>
      </c>
      <c r="I31" s="80"/>
      <c r="J31" s="91" t="s">
        <v>2907</v>
      </c>
      <c r="K31" s="23"/>
      <c r="L31" s="23"/>
      <c r="M31" s="23"/>
      <c r="N31" s="23"/>
      <c r="O31" s="23"/>
      <c r="P31" s="23"/>
      <c r="Q31" s="23"/>
      <c r="R31" s="23"/>
      <c r="S31" s="23"/>
      <c r="T31" s="23"/>
      <c r="U31" s="23"/>
      <c r="V31" s="23"/>
      <c r="W31" s="23"/>
    </row>
    <row r="32">
      <c r="A32" s="16" t="s">
        <v>2908</v>
      </c>
      <c r="B32" s="16" t="s">
        <v>872</v>
      </c>
      <c r="C32" s="23"/>
      <c r="D32" s="23"/>
      <c r="E32" s="15"/>
      <c r="F32" s="50" t="s">
        <v>2909</v>
      </c>
      <c r="G32" s="78" t="s">
        <v>2800</v>
      </c>
      <c r="H32" s="16" t="s">
        <v>2910</v>
      </c>
      <c r="I32" s="80"/>
      <c r="J32" s="91" t="s">
        <v>2911</v>
      </c>
      <c r="K32" s="23"/>
      <c r="L32" s="23"/>
      <c r="M32" s="23"/>
      <c r="N32" s="23"/>
      <c r="O32" s="23"/>
      <c r="P32" s="23"/>
      <c r="Q32" s="23"/>
      <c r="R32" s="23"/>
      <c r="S32" s="23"/>
      <c r="T32" s="23"/>
      <c r="U32" s="23"/>
      <c r="V32" s="23"/>
      <c r="W32" s="23"/>
    </row>
    <row r="33">
      <c r="A33" s="16" t="s">
        <v>2912</v>
      </c>
      <c r="B33" s="16" t="s">
        <v>234</v>
      </c>
      <c r="C33" s="23"/>
      <c r="D33" s="23"/>
      <c r="E33" s="16"/>
      <c r="F33" s="10" t="s">
        <v>2912</v>
      </c>
      <c r="G33" s="78" t="s">
        <v>2800</v>
      </c>
      <c r="H33" s="42" t="s">
        <v>2913</v>
      </c>
      <c r="I33" s="80"/>
      <c r="J33" s="91" t="s">
        <v>2914</v>
      </c>
      <c r="K33" s="23"/>
      <c r="L33" s="23"/>
      <c r="M33" s="23"/>
      <c r="N33" s="23"/>
      <c r="O33" s="23"/>
      <c r="P33" s="23"/>
      <c r="Q33" s="23"/>
      <c r="R33" s="23"/>
      <c r="S33" s="23"/>
      <c r="T33" s="23"/>
      <c r="U33" s="23"/>
      <c r="V33" s="23"/>
      <c r="W33" s="23"/>
    </row>
    <row r="34">
      <c r="A34" s="16" t="s">
        <v>2915</v>
      </c>
      <c r="B34" s="16" t="s">
        <v>234</v>
      </c>
      <c r="C34" s="23"/>
      <c r="D34" s="23"/>
      <c r="E34" s="16"/>
      <c r="F34" s="10" t="s">
        <v>2915</v>
      </c>
      <c r="G34" s="78" t="s">
        <v>2800</v>
      </c>
      <c r="H34" s="42" t="s">
        <v>2916</v>
      </c>
      <c r="I34" s="80"/>
      <c r="J34" s="91" t="s">
        <v>2917</v>
      </c>
      <c r="K34" s="23"/>
      <c r="L34" s="23"/>
      <c r="M34" s="23"/>
      <c r="N34" s="23"/>
      <c r="O34" s="23"/>
      <c r="P34" s="23"/>
      <c r="Q34" s="23"/>
      <c r="R34" s="23"/>
      <c r="S34" s="23"/>
      <c r="T34" s="23"/>
      <c r="U34" s="23"/>
      <c r="V34" s="23"/>
      <c r="W34" s="23"/>
    </row>
    <row r="35">
      <c r="A35" s="16" t="s">
        <v>2918</v>
      </c>
      <c r="B35" s="16" t="s">
        <v>234</v>
      </c>
      <c r="C35" s="23"/>
      <c r="D35" s="23"/>
      <c r="E35" s="16"/>
      <c r="F35" s="10" t="s">
        <v>2918</v>
      </c>
      <c r="G35" s="78" t="s">
        <v>2800</v>
      </c>
      <c r="H35" s="42" t="s">
        <v>2919</v>
      </c>
      <c r="I35" s="80"/>
      <c r="J35" s="91" t="s">
        <v>2920</v>
      </c>
      <c r="K35" s="23"/>
      <c r="L35" s="23"/>
      <c r="M35" s="23"/>
      <c r="N35" s="23"/>
      <c r="O35" s="23"/>
      <c r="P35" s="23"/>
      <c r="Q35" s="23"/>
      <c r="R35" s="23"/>
      <c r="S35" s="23"/>
      <c r="T35" s="23"/>
      <c r="U35" s="23"/>
      <c r="V35" s="23"/>
      <c r="W35" s="23"/>
    </row>
    <row r="36">
      <c r="A36" s="92" t="s">
        <v>2921</v>
      </c>
      <c r="B36" s="16" t="s">
        <v>234</v>
      </c>
      <c r="C36" s="23"/>
      <c r="D36" s="23"/>
      <c r="E36" s="15"/>
      <c r="F36" s="50" t="s">
        <v>2921</v>
      </c>
      <c r="G36" s="78" t="s">
        <v>2800</v>
      </c>
      <c r="H36" s="42" t="s">
        <v>2922</v>
      </c>
      <c r="I36" s="80"/>
      <c r="J36" s="91" t="s">
        <v>2923</v>
      </c>
      <c r="K36" s="23"/>
      <c r="L36" s="23"/>
      <c r="M36" s="23"/>
      <c r="N36" s="23"/>
      <c r="O36" s="23"/>
      <c r="P36" s="23"/>
      <c r="Q36" s="23"/>
      <c r="R36" s="23"/>
      <c r="S36" s="23"/>
      <c r="T36" s="23"/>
      <c r="U36" s="23"/>
      <c r="V36" s="23"/>
      <c r="W36" s="23"/>
    </row>
    <row r="37">
      <c r="A37" s="92" t="s">
        <v>2924</v>
      </c>
      <c r="B37" s="16" t="s">
        <v>234</v>
      </c>
      <c r="C37" s="23"/>
      <c r="D37" s="23"/>
      <c r="E37" s="15"/>
      <c r="F37" s="50" t="s">
        <v>2924</v>
      </c>
      <c r="G37" s="78" t="s">
        <v>2800</v>
      </c>
      <c r="H37" s="42" t="s">
        <v>2925</v>
      </c>
      <c r="I37" s="80"/>
      <c r="J37" s="91" t="s">
        <v>2926</v>
      </c>
      <c r="K37" s="23"/>
      <c r="L37" s="23"/>
      <c r="M37" s="23"/>
      <c r="N37" s="23"/>
      <c r="O37" s="23"/>
      <c r="P37" s="23"/>
      <c r="Q37" s="23"/>
      <c r="R37" s="23"/>
      <c r="S37" s="23"/>
      <c r="T37" s="23"/>
      <c r="U37" s="23"/>
      <c r="V37" s="23"/>
      <c r="W37" s="23"/>
    </row>
    <row r="38">
      <c r="A38" s="16" t="s">
        <v>2927</v>
      </c>
      <c r="B38" s="16" t="s">
        <v>234</v>
      </c>
      <c r="C38" s="23"/>
      <c r="D38" s="9"/>
      <c r="E38" s="16"/>
      <c r="F38" s="10" t="s">
        <v>2927</v>
      </c>
      <c r="G38" s="78" t="s">
        <v>2800</v>
      </c>
      <c r="H38" s="42" t="s">
        <v>2928</v>
      </c>
      <c r="I38" s="80"/>
      <c r="J38" s="91" t="s">
        <v>2929</v>
      </c>
      <c r="K38" s="23"/>
      <c r="L38" s="23"/>
      <c r="M38" s="23"/>
      <c r="N38" s="23"/>
      <c r="O38" s="23"/>
      <c r="P38" s="23"/>
      <c r="Q38" s="23"/>
      <c r="R38" s="23"/>
      <c r="S38" s="23"/>
      <c r="T38" s="23"/>
      <c r="U38" s="23"/>
      <c r="V38" s="23"/>
      <c r="W38" s="23"/>
    </row>
    <row r="39" ht="102.75" customHeight="1">
      <c r="A39" s="16" t="s">
        <v>2930</v>
      </c>
      <c r="B39" s="93" t="s">
        <v>2173</v>
      </c>
      <c r="C39" s="15"/>
      <c r="D39" s="6"/>
      <c r="E39" s="15"/>
      <c r="F39" s="10" t="s">
        <v>2931</v>
      </c>
      <c r="G39" s="78" t="s">
        <v>2800</v>
      </c>
      <c r="H39" s="16" t="s">
        <v>2932</v>
      </c>
      <c r="I39" s="80"/>
      <c r="J39" s="91" t="s">
        <v>2933</v>
      </c>
      <c r="K39" s="23"/>
      <c r="L39" s="23"/>
      <c r="M39" s="23"/>
      <c r="N39" s="23"/>
      <c r="O39" s="23"/>
      <c r="P39" s="23"/>
      <c r="Q39" s="23"/>
      <c r="R39" s="23"/>
      <c r="S39" s="23"/>
      <c r="T39" s="23"/>
      <c r="U39" s="23"/>
      <c r="V39" s="23"/>
      <c r="W39" s="23"/>
    </row>
    <row r="40" ht="102.75" customHeight="1">
      <c r="A40" s="16" t="s">
        <v>2930</v>
      </c>
      <c r="B40" s="93" t="s">
        <v>2173</v>
      </c>
      <c r="C40" s="15"/>
      <c r="D40" s="6"/>
      <c r="E40" s="15"/>
      <c r="F40" s="10" t="s">
        <v>2934</v>
      </c>
      <c r="G40" s="78" t="s">
        <v>2800</v>
      </c>
      <c r="H40" s="16" t="s">
        <v>2935</v>
      </c>
      <c r="I40" s="80"/>
      <c r="J40" s="91" t="s">
        <v>2936</v>
      </c>
      <c r="K40" s="23"/>
      <c r="L40" s="23"/>
      <c r="M40" s="23"/>
      <c r="N40" s="23"/>
      <c r="O40" s="23"/>
      <c r="P40" s="23"/>
      <c r="Q40" s="23"/>
      <c r="R40" s="23"/>
      <c r="S40" s="23"/>
      <c r="T40" s="23"/>
      <c r="U40" s="23"/>
      <c r="V40" s="23"/>
      <c r="W40" s="23"/>
    </row>
    <row r="41" ht="102.75" customHeight="1">
      <c r="A41" s="16" t="s">
        <v>2930</v>
      </c>
      <c r="B41" s="93" t="s">
        <v>2173</v>
      </c>
      <c r="C41" s="15"/>
      <c r="D41" s="6"/>
      <c r="E41" s="15"/>
      <c r="F41" s="10" t="s">
        <v>2937</v>
      </c>
      <c r="G41" s="78" t="s">
        <v>2800</v>
      </c>
      <c r="H41" s="16" t="s">
        <v>2938</v>
      </c>
      <c r="I41" s="80"/>
      <c r="J41" s="91" t="s">
        <v>2939</v>
      </c>
      <c r="K41" s="23"/>
      <c r="L41" s="23"/>
      <c r="M41" s="23"/>
      <c r="N41" s="23"/>
      <c r="O41" s="23"/>
      <c r="P41" s="23"/>
      <c r="Q41" s="23"/>
      <c r="R41" s="23"/>
      <c r="S41" s="23"/>
      <c r="T41" s="23"/>
      <c r="U41" s="23"/>
      <c r="V41" s="23"/>
      <c r="W41" s="23"/>
    </row>
    <row r="42" ht="102.75" customHeight="1">
      <c r="A42" s="16" t="s">
        <v>2930</v>
      </c>
      <c r="B42" s="93" t="s">
        <v>2173</v>
      </c>
      <c r="C42" s="15"/>
      <c r="D42" s="6"/>
      <c r="E42" s="15"/>
      <c r="F42" s="10" t="s">
        <v>2940</v>
      </c>
      <c r="G42" s="78" t="s">
        <v>2800</v>
      </c>
      <c r="H42" s="16" t="s">
        <v>2941</v>
      </c>
      <c r="I42" s="80"/>
      <c r="J42" s="91" t="s">
        <v>2942</v>
      </c>
      <c r="K42" s="23"/>
      <c r="L42" s="23"/>
      <c r="M42" s="23"/>
      <c r="N42" s="23"/>
      <c r="O42" s="23"/>
      <c r="P42" s="23"/>
      <c r="Q42" s="23"/>
      <c r="R42" s="23"/>
      <c r="S42" s="23"/>
      <c r="T42" s="23"/>
      <c r="U42" s="23"/>
      <c r="V42" s="23"/>
      <c r="W42" s="23"/>
    </row>
    <row r="43">
      <c r="A43" s="16" t="s">
        <v>2943</v>
      </c>
      <c r="B43" s="93" t="s">
        <v>2173</v>
      </c>
      <c r="C43" s="15"/>
      <c r="D43" s="6"/>
      <c r="E43" s="15"/>
      <c r="F43" s="10" t="s">
        <v>2944</v>
      </c>
      <c r="G43" s="78" t="s">
        <v>2800</v>
      </c>
      <c r="H43" s="16" t="s">
        <v>2945</v>
      </c>
      <c r="I43" s="80"/>
      <c r="J43" s="91" t="s">
        <v>2946</v>
      </c>
      <c r="K43" s="23"/>
      <c r="L43" s="23"/>
      <c r="M43" s="23"/>
      <c r="N43" s="23"/>
      <c r="O43" s="23"/>
      <c r="P43" s="23"/>
      <c r="Q43" s="23"/>
      <c r="R43" s="23"/>
      <c r="S43" s="23"/>
      <c r="T43" s="23"/>
      <c r="U43" s="23"/>
      <c r="V43" s="23"/>
      <c r="W43" s="23"/>
    </row>
    <row r="44" ht="94.5" customHeight="1">
      <c r="A44" s="16" t="s">
        <v>2947</v>
      </c>
      <c r="B44" s="93" t="s">
        <v>2173</v>
      </c>
      <c r="C44" s="23"/>
      <c r="D44" s="9"/>
      <c r="E44" s="15"/>
      <c r="F44" s="10" t="s">
        <v>2948</v>
      </c>
      <c r="G44" s="78" t="s">
        <v>2800</v>
      </c>
      <c r="H44" s="16" t="s">
        <v>2949</v>
      </c>
      <c r="I44" s="80"/>
      <c r="J44" s="91" t="s">
        <v>2950</v>
      </c>
      <c r="K44" s="23"/>
      <c r="L44" s="23"/>
      <c r="M44" s="23"/>
      <c r="N44" s="23"/>
      <c r="O44" s="23"/>
      <c r="P44" s="23"/>
      <c r="Q44" s="23"/>
      <c r="R44" s="23"/>
      <c r="S44" s="23"/>
      <c r="T44" s="23"/>
      <c r="U44" s="23"/>
      <c r="V44" s="23"/>
      <c r="W44" s="23"/>
    </row>
    <row r="45" ht="74.25" customHeight="1">
      <c r="A45" s="16" t="s">
        <v>2951</v>
      </c>
      <c r="B45" s="93" t="s">
        <v>2173</v>
      </c>
      <c r="C45" s="23"/>
      <c r="D45" s="9"/>
      <c r="E45" s="15"/>
      <c r="F45" s="10" t="s">
        <v>2952</v>
      </c>
      <c r="G45" s="78" t="s">
        <v>2800</v>
      </c>
      <c r="H45" s="16" t="s">
        <v>2953</v>
      </c>
      <c r="I45" s="80"/>
      <c r="J45" s="91" t="s">
        <v>2954</v>
      </c>
      <c r="K45" s="23"/>
      <c r="L45" s="23"/>
      <c r="M45" s="23"/>
      <c r="N45" s="23"/>
      <c r="O45" s="23"/>
      <c r="P45" s="23"/>
      <c r="Q45" s="23"/>
      <c r="R45" s="23"/>
      <c r="S45" s="23"/>
      <c r="T45" s="23"/>
      <c r="U45" s="23"/>
      <c r="V45" s="23"/>
      <c r="W45" s="23"/>
    </row>
    <row r="46">
      <c r="A46" s="16" t="s">
        <v>2955</v>
      </c>
      <c r="B46" s="16" t="s">
        <v>2263</v>
      </c>
      <c r="C46" s="23"/>
      <c r="D46" s="9"/>
      <c r="E46" s="15"/>
      <c r="F46" s="10" t="s">
        <v>2956</v>
      </c>
      <c r="G46" s="78" t="s">
        <v>2800</v>
      </c>
      <c r="H46" s="16" t="s">
        <v>2957</v>
      </c>
      <c r="I46" s="81" t="s">
        <v>2958</v>
      </c>
      <c r="J46" s="91" t="s">
        <v>2959</v>
      </c>
      <c r="K46" s="23"/>
      <c r="L46" s="23"/>
      <c r="M46" s="23"/>
      <c r="N46" s="23"/>
      <c r="O46" s="23"/>
      <c r="P46" s="23"/>
      <c r="Q46" s="23"/>
      <c r="R46" s="23"/>
      <c r="S46" s="23"/>
      <c r="T46" s="23"/>
      <c r="U46" s="23"/>
      <c r="V46" s="23"/>
      <c r="W46" s="23"/>
    </row>
    <row r="47">
      <c r="A47" s="16" t="s">
        <v>2960</v>
      </c>
      <c r="B47" s="16" t="s">
        <v>2263</v>
      </c>
      <c r="C47" s="23"/>
      <c r="D47" s="9"/>
      <c r="E47" s="15"/>
      <c r="F47" s="10" t="s">
        <v>2961</v>
      </c>
      <c r="G47" s="78" t="s">
        <v>2800</v>
      </c>
      <c r="H47" s="16" t="s">
        <v>2962</v>
      </c>
      <c r="I47" s="81" t="s">
        <v>2963</v>
      </c>
      <c r="J47" s="91" t="s">
        <v>2964</v>
      </c>
      <c r="K47" s="23"/>
      <c r="L47" s="23"/>
      <c r="M47" s="23"/>
      <c r="N47" s="23"/>
      <c r="O47" s="23"/>
      <c r="P47" s="23"/>
      <c r="Q47" s="23"/>
      <c r="R47" s="23"/>
      <c r="S47" s="23"/>
      <c r="T47" s="23"/>
      <c r="U47" s="23"/>
      <c r="V47" s="23"/>
      <c r="W47" s="23"/>
    </row>
    <row r="48">
      <c r="A48" s="16" t="s">
        <v>2965</v>
      </c>
      <c r="B48" s="16" t="s">
        <v>2263</v>
      </c>
      <c r="C48" s="9"/>
      <c r="D48" s="23"/>
      <c r="E48" s="15"/>
      <c r="F48" s="10" t="s">
        <v>2965</v>
      </c>
      <c r="G48" s="78" t="s">
        <v>2800</v>
      </c>
      <c r="H48" s="16" t="s">
        <v>2966</v>
      </c>
      <c r="I48" s="81" t="s">
        <v>2963</v>
      </c>
      <c r="J48" s="90" t="s">
        <v>2967</v>
      </c>
      <c r="K48" s="23"/>
      <c r="L48" s="23"/>
      <c r="M48" s="23"/>
      <c r="N48" s="23"/>
      <c r="O48" s="23"/>
      <c r="P48" s="23"/>
      <c r="Q48" s="23"/>
      <c r="R48" s="23"/>
      <c r="S48" s="23"/>
      <c r="T48" s="23"/>
      <c r="U48" s="23"/>
      <c r="V48" s="23"/>
      <c r="W48" s="23"/>
    </row>
    <row r="49">
      <c r="A49" s="16" t="s">
        <v>2968</v>
      </c>
      <c r="B49" s="16" t="s">
        <v>2263</v>
      </c>
      <c r="C49" s="23"/>
      <c r="D49" s="23"/>
      <c r="E49" s="15"/>
      <c r="F49" s="10" t="s">
        <v>2969</v>
      </c>
      <c r="G49" s="78" t="s">
        <v>2800</v>
      </c>
      <c r="H49" s="16" t="s">
        <v>2970</v>
      </c>
      <c r="I49" s="94" t="s">
        <v>2971</v>
      </c>
      <c r="J49" s="90" t="s">
        <v>2972</v>
      </c>
      <c r="K49" s="23"/>
      <c r="L49" s="23"/>
      <c r="M49" s="23"/>
      <c r="N49" s="23"/>
      <c r="O49" s="23"/>
      <c r="P49" s="23"/>
      <c r="Q49" s="23"/>
      <c r="R49" s="23"/>
      <c r="S49" s="23"/>
      <c r="T49" s="23"/>
      <c r="U49" s="23"/>
      <c r="V49" s="23"/>
      <c r="W49" s="23"/>
    </row>
    <row r="50">
      <c r="A50" s="16" t="s">
        <v>2973</v>
      </c>
      <c r="B50" s="16" t="s">
        <v>2263</v>
      </c>
      <c r="C50" s="23"/>
      <c r="D50" s="23"/>
      <c r="E50" s="15"/>
      <c r="F50" s="10" t="s">
        <v>2974</v>
      </c>
      <c r="G50" s="78" t="s">
        <v>2800</v>
      </c>
      <c r="H50" s="16" t="s">
        <v>2975</v>
      </c>
      <c r="I50" s="94" t="s">
        <v>2971</v>
      </c>
      <c r="J50" s="90" t="s">
        <v>2976</v>
      </c>
      <c r="K50" s="23"/>
      <c r="L50" s="23"/>
      <c r="M50" s="23"/>
      <c r="N50" s="23"/>
      <c r="O50" s="23"/>
      <c r="P50" s="23"/>
      <c r="Q50" s="23"/>
      <c r="R50" s="23"/>
      <c r="S50" s="23"/>
      <c r="T50" s="23"/>
      <c r="U50" s="23"/>
      <c r="V50" s="23"/>
      <c r="W50" s="23"/>
    </row>
    <row r="51">
      <c r="A51" s="16" t="s">
        <v>2977</v>
      </c>
      <c r="B51" s="16" t="s">
        <v>2263</v>
      </c>
      <c r="C51" s="23"/>
      <c r="D51" s="23"/>
      <c r="E51" s="15"/>
      <c r="F51" s="10" t="s">
        <v>2978</v>
      </c>
      <c r="G51" s="78" t="s">
        <v>2800</v>
      </c>
      <c r="H51" s="16" t="s">
        <v>2979</v>
      </c>
      <c r="I51" s="94" t="s">
        <v>2971</v>
      </c>
      <c r="J51" s="91" t="s">
        <v>2980</v>
      </c>
      <c r="K51" s="23"/>
      <c r="L51" s="23"/>
      <c r="M51" s="23"/>
      <c r="N51" s="23"/>
      <c r="O51" s="23"/>
      <c r="P51" s="23"/>
      <c r="Q51" s="23"/>
      <c r="R51" s="23"/>
      <c r="S51" s="23"/>
      <c r="T51" s="23"/>
      <c r="U51" s="23"/>
      <c r="V51" s="23"/>
      <c r="W51" s="23"/>
    </row>
    <row r="52">
      <c r="A52" s="16" t="s">
        <v>2981</v>
      </c>
      <c r="B52" s="16" t="s">
        <v>2263</v>
      </c>
      <c r="C52" s="23"/>
      <c r="D52" s="23"/>
      <c r="E52" s="15"/>
      <c r="F52" s="10" t="s">
        <v>2982</v>
      </c>
      <c r="G52" s="78" t="s">
        <v>2800</v>
      </c>
      <c r="H52" s="16" t="s">
        <v>2983</v>
      </c>
      <c r="I52" s="94" t="s">
        <v>2971</v>
      </c>
      <c r="J52" s="91" t="s">
        <v>2984</v>
      </c>
      <c r="K52" s="23"/>
      <c r="L52" s="23"/>
      <c r="M52" s="23"/>
      <c r="N52" s="23"/>
      <c r="O52" s="23"/>
      <c r="P52" s="23"/>
      <c r="Q52" s="23"/>
      <c r="R52" s="23"/>
      <c r="S52" s="23"/>
      <c r="T52" s="23"/>
      <c r="U52" s="23"/>
      <c r="V52" s="23"/>
      <c r="W52" s="23"/>
    </row>
    <row r="53" ht="66.75" customHeight="1">
      <c r="A53" s="16" t="s">
        <v>2985</v>
      </c>
      <c r="B53" s="16" t="s">
        <v>2263</v>
      </c>
      <c r="C53" s="16"/>
      <c r="D53" s="16"/>
      <c r="E53" s="16"/>
      <c r="F53" s="10" t="s">
        <v>2986</v>
      </c>
      <c r="G53" s="78" t="s">
        <v>2800</v>
      </c>
      <c r="H53" s="16" t="s">
        <v>2987</v>
      </c>
      <c r="I53" s="94" t="s">
        <v>2971</v>
      </c>
      <c r="J53" s="91" t="s">
        <v>2988</v>
      </c>
      <c r="K53" s="23"/>
      <c r="L53" s="23"/>
      <c r="M53" s="23"/>
      <c r="N53" s="23"/>
      <c r="O53" s="23"/>
      <c r="P53" s="23"/>
      <c r="Q53" s="23"/>
      <c r="R53" s="23"/>
      <c r="S53" s="23"/>
      <c r="T53" s="23"/>
      <c r="U53" s="23"/>
      <c r="V53" s="23"/>
      <c r="W53" s="23"/>
    </row>
    <row r="54">
      <c r="A54" s="16" t="s">
        <v>2989</v>
      </c>
      <c r="B54" s="16" t="s">
        <v>2263</v>
      </c>
      <c r="C54" s="23"/>
      <c r="D54" s="23"/>
      <c r="E54" s="15"/>
      <c r="F54" s="10" t="s">
        <v>2990</v>
      </c>
      <c r="G54" s="78" t="s">
        <v>2800</v>
      </c>
      <c r="H54" s="16" t="s">
        <v>2991</v>
      </c>
      <c r="I54" s="94" t="s">
        <v>2971</v>
      </c>
      <c r="J54" s="91" t="s">
        <v>2992</v>
      </c>
      <c r="K54" s="23"/>
      <c r="L54" s="23"/>
      <c r="M54" s="23"/>
      <c r="N54" s="23"/>
      <c r="O54" s="23"/>
      <c r="P54" s="23"/>
      <c r="Q54" s="23"/>
      <c r="R54" s="23"/>
      <c r="S54" s="23"/>
      <c r="T54" s="23"/>
      <c r="U54" s="23"/>
      <c r="V54" s="23"/>
      <c r="W54" s="23"/>
    </row>
    <row r="55">
      <c r="A55" s="16" t="s">
        <v>2993</v>
      </c>
      <c r="B55" s="16" t="s">
        <v>2263</v>
      </c>
      <c r="C55" s="23"/>
      <c r="D55" s="23"/>
      <c r="E55" s="15"/>
      <c r="F55" s="10" t="s">
        <v>2994</v>
      </c>
      <c r="G55" s="78" t="s">
        <v>2800</v>
      </c>
      <c r="H55" s="16" t="s">
        <v>2995</v>
      </c>
      <c r="I55" s="81" t="s">
        <v>2996</v>
      </c>
      <c r="J55" s="91" t="s">
        <v>2997</v>
      </c>
      <c r="K55" s="23"/>
      <c r="L55" s="23"/>
      <c r="M55" s="23"/>
      <c r="N55" s="23"/>
      <c r="O55" s="23"/>
      <c r="P55" s="23"/>
      <c r="Q55" s="23"/>
      <c r="R55" s="23"/>
      <c r="S55" s="23"/>
      <c r="T55" s="23"/>
      <c r="U55" s="23"/>
      <c r="V55" s="23"/>
      <c r="W55" s="23"/>
    </row>
    <row r="56">
      <c r="A56" s="16" t="s">
        <v>2998</v>
      </c>
      <c r="B56" s="16" t="s">
        <v>2263</v>
      </c>
      <c r="C56" s="23"/>
      <c r="D56" s="23"/>
      <c r="E56" s="15"/>
      <c r="F56" s="10" t="s">
        <v>2999</v>
      </c>
      <c r="G56" s="78" t="s">
        <v>2800</v>
      </c>
      <c r="H56" s="16" t="s">
        <v>3000</v>
      </c>
      <c r="I56" s="81" t="s">
        <v>3001</v>
      </c>
      <c r="J56" s="91" t="s">
        <v>3002</v>
      </c>
      <c r="K56" s="23"/>
      <c r="L56" s="23"/>
      <c r="M56" s="23"/>
      <c r="N56" s="23"/>
      <c r="O56" s="23"/>
      <c r="P56" s="23"/>
      <c r="Q56" s="23"/>
      <c r="R56" s="23"/>
      <c r="S56" s="23"/>
      <c r="T56" s="23"/>
      <c r="U56" s="23"/>
      <c r="V56" s="23"/>
      <c r="W56" s="23"/>
    </row>
    <row r="57">
      <c r="A57" s="16" t="s">
        <v>3003</v>
      </c>
      <c r="B57" s="16" t="s">
        <v>2263</v>
      </c>
      <c r="C57" s="23"/>
      <c r="D57" s="23"/>
      <c r="E57" s="15"/>
      <c r="F57" s="10" t="s">
        <v>3004</v>
      </c>
      <c r="G57" s="78" t="s">
        <v>2800</v>
      </c>
      <c r="H57" s="16" t="s">
        <v>3005</v>
      </c>
      <c r="I57" s="81" t="s">
        <v>3006</v>
      </c>
      <c r="J57" s="91" t="s">
        <v>3007</v>
      </c>
      <c r="K57" s="23"/>
      <c r="L57" s="23"/>
      <c r="M57" s="23"/>
      <c r="N57" s="23"/>
      <c r="O57" s="23"/>
      <c r="P57" s="23"/>
      <c r="Q57" s="23"/>
      <c r="R57" s="23"/>
      <c r="S57" s="23"/>
      <c r="T57" s="23"/>
      <c r="U57" s="23"/>
      <c r="V57" s="23"/>
      <c r="W57" s="23"/>
    </row>
    <row r="58">
      <c r="A58" s="16" t="s">
        <v>3008</v>
      </c>
      <c r="B58" s="42" t="s">
        <v>2315</v>
      </c>
      <c r="C58" s="23"/>
      <c r="D58" s="23"/>
      <c r="E58" s="42"/>
      <c r="F58" s="87" t="s">
        <v>3009</v>
      </c>
      <c r="G58" s="78" t="s">
        <v>2800</v>
      </c>
      <c r="H58" s="16" t="s">
        <v>3010</v>
      </c>
      <c r="I58" s="80"/>
      <c r="J58" s="91" t="s">
        <v>3011</v>
      </c>
      <c r="K58" s="23"/>
      <c r="L58" s="23"/>
      <c r="M58" s="23"/>
      <c r="N58" s="23"/>
      <c r="O58" s="23"/>
      <c r="P58" s="23"/>
      <c r="Q58" s="23"/>
      <c r="R58" s="23"/>
      <c r="S58" s="23"/>
      <c r="T58" s="23"/>
      <c r="U58" s="23"/>
      <c r="V58" s="23"/>
      <c r="W58" s="23"/>
    </row>
    <row r="59">
      <c r="A59" s="16" t="s">
        <v>3012</v>
      </c>
      <c r="B59" s="42" t="s">
        <v>2315</v>
      </c>
      <c r="C59" s="23"/>
      <c r="D59" s="17"/>
      <c r="E59" s="42"/>
      <c r="F59" s="87" t="s">
        <v>3013</v>
      </c>
      <c r="G59" s="78" t="s">
        <v>2800</v>
      </c>
      <c r="H59" s="16" t="s">
        <v>3014</v>
      </c>
      <c r="I59" s="80"/>
      <c r="J59" s="91" t="s">
        <v>3015</v>
      </c>
      <c r="K59" s="23"/>
      <c r="L59" s="23"/>
      <c r="M59" s="23"/>
      <c r="N59" s="23"/>
      <c r="O59" s="23"/>
      <c r="P59" s="23"/>
      <c r="Q59" s="23"/>
      <c r="R59" s="23"/>
      <c r="S59" s="23"/>
      <c r="T59" s="23"/>
      <c r="U59" s="23"/>
      <c r="V59" s="23"/>
      <c r="W59" s="23"/>
    </row>
    <row r="60">
      <c r="A60" s="16" t="s">
        <v>3016</v>
      </c>
      <c r="B60" s="42" t="s">
        <v>2315</v>
      </c>
      <c r="C60" s="23"/>
      <c r="D60" s="23"/>
      <c r="E60" s="15"/>
      <c r="F60" s="87" t="s">
        <v>3017</v>
      </c>
      <c r="G60" s="78" t="s">
        <v>2800</v>
      </c>
      <c r="H60" s="16" t="s">
        <v>3018</v>
      </c>
      <c r="I60" s="81" t="s">
        <v>3019</v>
      </c>
      <c r="J60" s="90" t="s">
        <v>3020</v>
      </c>
      <c r="K60" s="23"/>
      <c r="L60" s="23"/>
      <c r="M60" s="23"/>
      <c r="N60" s="23"/>
      <c r="O60" s="23"/>
      <c r="P60" s="23"/>
      <c r="Q60" s="23"/>
      <c r="R60" s="23"/>
      <c r="S60" s="23"/>
      <c r="T60" s="23"/>
      <c r="U60" s="23"/>
      <c r="V60" s="23"/>
      <c r="W60" s="23"/>
    </row>
    <row r="61">
      <c r="A61" s="16" t="s">
        <v>3021</v>
      </c>
      <c r="B61" s="42" t="s">
        <v>2315</v>
      </c>
      <c r="C61" s="23"/>
      <c r="D61" s="23"/>
      <c r="E61" s="15"/>
      <c r="F61" s="87" t="s">
        <v>3022</v>
      </c>
      <c r="G61" s="78" t="s">
        <v>2800</v>
      </c>
      <c r="H61" s="16" t="s">
        <v>3023</v>
      </c>
      <c r="I61" s="80"/>
      <c r="J61" s="90" t="s">
        <v>3024</v>
      </c>
      <c r="K61" s="23"/>
      <c r="L61" s="23"/>
      <c r="M61" s="23"/>
      <c r="N61" s="23"/>
      <c r="O61" s="23"/>
      <c r="P61" s="23"/>
      <c r="Q61" s="23"/>
      <c r="R61" s="23"/>
      <c r="S61" s="23"/>
      <c r="T61" s="23"/>
      <c r="U61" s="23"/>
      <c r="V61" s="23"/>
      <c r="W61" s="23"/>
    </row>
    <row r="62">
      <c r="A62" s="16" t="s">
        <v>3025</v>
      </c>
      <c r="B62" s="42" t="s">
        <v>2315</v>
      </c>
      <c r="C62" s="23"/>
      <c r="D62" s="23"/>
      <c r="E62" s="15"/>
      <c r="F62" s="87" t="s">
        <v>3026</v>
      </c>
      <c r="G62" s="78" t="s">
        <v>2800</v>
      </c>
      <c r="H62" s="16" t="s">
        <v>3027</v>
      </c>
      <c r="I62" s="80"/>
      <c r="J62" s="90" t="s">
        <v>3028</v>
      </c>
      <c r="K62" s="23"/>
      <c r="L62" s="23"/>
      <c r="M62" s="23"/>
      <c r="N62" s="23"/>
      <c r="O62" s="23"/>
      <c r="P62" s="23"/>
      <c r="Q62" s="23"/>
      <c r="R62" s="23"/>
      <c r="S62" s="23"/>
      <c r="T62" s="23"/>
      <c r="U62" s="23"/>
      <c r="V62" s="23"/>
      <c r="W62" s="23"/>
    </row>
    <row r="63">
      <c r="A63" s="16" t="s">
        <v>3029</v>
      </c>
      <c r="B63" s="16" t="s">
        <v>2233</v>
      </c>
      <c r="C63" s="23"/>
      <c r="D63" s="10"/>
      <c r="E63" s="15"/>
      <c r="F63" s="87" t="s">
        <v>3030</v>
      </c>
      <c r="G63" s="78" t="s">
        <v>2800</v>
      </c>
      <c r="H63" s="16" t="s">
        <v>3031</v>
      </c>
      <c r="I63" s="81"/>
      <c r="J63" s="91" t="s">
        <v>3032</v>
      </c>
      <c r="K63" s="23"/>
      <c r="L63" s="23"/>
      <c r="M63" s="23"/>
      <c r="N63" s="23"/>
      <c r="O63" s="23"/>
      <c r="P63" s="23"/>
      <c r="Q63" s="23"/>
      <c r="R63" s="23"/>
      <c r="S63" s="23"/>
      <c r="T63" s="23"/>
      <c r="U63" s="23"/>
      <c r="V63" s="23"/>
      <c r="W63" s="23"/>
    </row>
    <row r="64">
      <c r="A64" s="16" t="s">
        <v>3033</v>
      </c>
      <c r="B64" s="16" t="s">
        <v>2233</v>
      </c>
      <c r="C64" s="23"/>
      <c r="D64" s="10"/>
      <c r="E64" s="15"/>
      <c r="F64" s="87" t="s">
        <v>3034</v>
      </c>
      <c r="G64" s="78" t="s">
        <v>2800</v>
      </c>
      <c r="H64" s="16" t="s">
        <v>3035</v>
      </c>
      <c r="I64" s="81"/>
      <c r="J64" s="91" t="s">
        <v>3036</v>
      </c>
      <c r="K64" s="23"/>
      <c r="L64" s="23"/>
      <c r="M64" s="23"/>
      <c r="N64" s="23"/>
      <c r="O64" s="23"/>
      <c r="P64" s="23"/>
      <c r="Q64" s="23"/>
      <c r="R64" s="23"/>
      <c r="S64" s="23"/>
      <c r="T64" s="23"/>
      <c r="U64" s="23"/>
      <c r="V64" s="23"/>
      <c r="W64" s="23"/>
    </row>
    <row r="65">
      <c r="A65" s="16" t="s">
        <v>3037</v>
      </c>
      <c r="B65" s="16" t="s">
        <v>2233</v>
      </c>
      <c r="C65" s="23"/>
      <c r="D65" s="10"/>
      <c r="E65" s="16" t="s">
        <v>3038</v>
      </c>
      <c r="F65" s="87" t="s">
        <v>3039</v>
      </c>
      <c r="G65" s="78" t="s">
        <v>2800</v>
      </c>
      <c r="H65" s="16" t="s">
        <v>3040</v>
      </c>
      <c r="I65" s="81"/>
      <c r="J65" s="91" t="s">
        <v>3041</v>
      </c>
      <c r="K65" s="23"/>
      <c r="L65" s="23"/>
      <c r="M65" s="23"/>
      <c r="N65" s="23"/>
      <c r="O65" s="23"/>
      <c r="P65" s="23"/>
      <c r="Q65" s="23"/>
      <c r="R65" s="23"/>
      <c r="S65" s="23"/>
      <c r="T65" s="23"/>
      <c r="U65" s="23"/>
      <c r="V65" s="23"/>
      <c r="W65" s="23"/>
    </row>
    <row r="66">
      <c r="A66" s="16" t="s">
        <v>3042</v>
      </c>
      <c r="B66" s="16" t="s">
        <v>2233</v>
      </c>
      <c r="C66" s="23"/>
      <c r="D66" s="10"/>
      <c r="E66" s="15"/>
      <c r="F66" s="87" t="s">
        <v>3043</v>
      </c>
      <c r="G66" s="78" t="s">
        <v>2800</v>
      </c>
      <c r="H66" s="16" t="s">
        <v>3044</v>
      </c>
      <c r="I66" s="80"/>
      <c r="J66" s="91" t="s">
        <v>3045</v>
      </c>
      <c r="K66" s="23"/>
      <c r="L66" s="23"/>
      <c r="M66" s="23"/>
      <c r="N66" s="23"/>
      <c r="O66" s="23"/>
      <c r="P66" s="23"/>
      <c r="Q66" s="23"/>
      <c r="R66" s="23"/>
      <c r="S66" s="23"/>
      <c r="T66" s="23"/>
      <c r="U66" s="23"/>
      <c r="V66" s="23"/>
      <c r="W66" s="23"/>
    </row>
    <row r="67">
      <c r="A67" s="16" t="s">
        <v>3046</v>
      </c>
      <c r="B67" s="16" t="s">
        <v>2233</v>
      </c>
      <c r="C67" s="23"/>
      <c r="D67" s="10"/>
      <c r="E67" s="15"/>
      <c r="F67" s="87" t="s">
        <v>3047</v>
      </c>
      <c r="G67" s="78" t="s">
        <v>2800</v>
      </c>
      <c r="H67" s="16" t="s">
        <v>3048</v>
      </c>
      <c r="I67" s="80"/>
      <c r="J67" s="91" t="s">
        <v>3049</v>
      </c>
      <c r="K67" s="23"/>
      <c r="L67" s="23"/>
      <c r="M67" s="23"/>
      <c r="N67" s="23"/>
      <c r="O67" s="23"/>
      <c r="P67" s="23"/>
      <c r="Q67" s="23"/>
      <c r="R67" s="23"/>
      <c r="S67" s="23"/>
      <c r="T67" s="23"/>
      <c r="U67" s="23"/>
      <c r="V67" s="23"/>
      <c r="W67" s="23"/>
    </row>
    <row r="68">
      <c r="A68" s="16" t="s">
        <v>3050</v>
      </c>
      <c r="B68" s="16" t="s">
        <v>2233</v>
      </c>
      <c r="C68" s="23"/>
      <c r="D68" s="10"/>
      <c r="E68" s="15"/>
      <c r="F68" s="87" t="s">
        <v>3051</v>
      </c>
      <c r="G68" s="78" t="s">
        <v>2800</v>
      </c>
      <c r="H68" s="16" t="s">
        <v>3052</v>
      </c>
      <c r="I68" s="80"/>
      <c r="J68" s="90" t="s">
        <v>3053</v>
      </c>
      <c r="K68" s="23"/>
      <c r="L68" s="23"/>
      <c r="M68" s="23"/>
      <c r="N68" s="23"/>
      <c r="O68" s="23"/>
      <c r="P68" s="23"/>
      <c r="Q68" s="23"/>
      <c r="R68" s="23"/>
      <c r="S68" s="23"/>
      <c r="T68" s="23"/>
      <c r="U68" s="23"/>
      <c r="V68" s="23"/>
      <c r="W68" s="23"/>
    </row>
    <row r="69">
      <c r="A69" s="16" t="s">
        <v>3054</v>
      </c>
      <c r="B69" s="16" t="s">
        <v>2205</v>
      </c>
      <c r="C69" s="23"/>
      <c r="D69" s="23"/>
      <c r="E69" s="15"/>
      <c r="F69" s="87" t="s">
        <v>3055</v>
      </c>
      <c r="G69" s="78" t="s">
        <v>2800</v>
      </c>
      <c r="H69" s="16" t="s">
        <v>3056</v>
      </c>
      <c r="I69" s="80"/>
      <c r="J69" s="91" t="s">
        <v>3057</v>
      </c>
      <c r="K69" s="23"/>
      <c r="L69" s="23"/>
      <c r="M69" s="23"/>
      <c r="N69" s="23"/>
      <c r="O69" s="23"/>
      <c r="P69" s="23"/>
      <c r="Q69" s="23"/>
      <c r="R69" s="23"/>
      <c r="S69" s="23"/>
      <c r="T69" s="23"/>
      <c r="U69" s="23"/>
      <c r="V69" s="23"/>
      <c r="W69" s="23"/>
    </row>
    <row r="70">
      <c r="A70" s="16" t="s">
        <v>3058</v>
      </c>
      <c r="B70" s="16" t="s">
        <v>2205</v>
      </c>
      <c r="C70" s="23"/>
      <c r="D70" s="17"/>
      <c r="E70" s="15"/>
      <c r="F70" s="87" t="s">
        <v>3059</v>
      </c>
      <c r="G70" s="78" t="s">
        <v>2800</v>
      </c>
      <c r="H70" s="16" t="s">
        <v>3060</v>
      </c>
      <c r="I70" s="80"/>
      <c r="J70" s="91" t="s">
        <v>3061</v>
      </c>
      <c r="K70" s="23"/>
      <c r="L70" s="23"/>
      <c r="M70" s="23"/>
      <c r="N70" s="23"/>
      <c r="O70" s="23"/>
      <c r="P70" s="23"/>
      <c r="Q70" s="23"/>
      <c r="R70" s="23"/>
      <c r="S70" s="23"/>
      <c r="T70" s="23"/>
      <c r="U70" s="23"/>
      <c r="V70" s="23"/>
      <c r="W70" s="23"/>
    </row>
    <row r="71">
      <c r="A71" s="16" t="s">
        <v>3062</v>
      </c>
      <c r="B71" s="16" t="s">
        <v>2205</v>
      </c>
      <c r="C71" s="23"/>
      <c r="D71" s="23"/>
      <c r="E71" s="15"/>
      <c r="F71" s="87" t="s">
        <v>3063</v>
      </c>
      <c r="G71" s="78" t="s">
        <v>2800</v>
      </c>
      <c r="H71" s="16" t="s">
        <v>3064</v>
      </c>
      <c r="I71" s="80"/>
      <c r="J71" s="91" t="s">
        <v>3065</v>
      </c>
      <c r="K71" s="23"/>
      <c r="L71" s="23"/>
      <c r="M71" s="23"/>
      <c r="N71" s="23"/>
      <c r="O71" s="23"/>
      <c r="P71" s="23"/>
      <c r="Q71" s="23"/>
      <c r="R71" s="23"/>
      <c r="S71" s="23"/>
      <c r="T71" s="23"/>
      <c r="U71" s="23"/>
      <c r="V71" s="23"/>
      <c r="W71" s="23"/>
    </row>
    <row r="72">
      <c r="A72" s="16" t="s">
        <v>3066</v>
      </c>
      <c r="B72" s="16" t="s">
        <v>2205</v>
      </c>
      <c r="C72" s="23"/>
      <c r="D72" s="23"/>
      <c r="E72" s="16"/>
      <c r="F72" s="87" t="s">
        <v>3067</v>
      </c>
      <c r="G72" s="78" t="s">
        <v>2800</v>
      </c>
      <c r="H72" s="16" t="s">
        <v>3068</v>
      </c>
      <c r="I72" s="80"/>
      <c r="J72" s="90" t="s">
        <v>3069</v>
      </c>
      <c r="K72" s="23"/>
      <c r="L72" s="23"/>
      <c r="M72" s="23"/>
      <c r="N72" s="23"/>
      <c r="O72" s="23"/>
      <c r="P72" s="23"/>
      <c r="Q72" s="23"/>
      <c r="R72" s="23"/>
      <c r="S72" s="23"/>
      <c r="T72" s="23"/>
      <c r="U72" s="23"/>
      <c r="V72" s="23"/>
      <c r="W72" s="23"/>
    </row>
    <row r="73">
      <c r="A73" s="16" t="s">
        <v>3070</v>
      </c>
      <c r="B73" s="16" t="s">
        <v>589</v>
      </c>
      <c r="C73" s="23"/>
      <c r="D73" s="23"/>
      <c r="E73" s="15"/>
      <c r="F73" s="77" t="s">
        <v>3071</v>
      </c>
      <c r="G73" s="78" t="s">
        <v>2800</v>
      </c>
      <c r="H73" s="16" t="s">
        <v>3072</v>
      </c>
      <c r="I73" s="80"/>
      <c r="J73" s="91" t="s">
        <v>3073</v>
      </c>
      <c r="K73" s="23"/>
      <c r="L73" s="23"/>
      <c r="M73" s="23"/>
      <c r="N73" s="23"/>
      <c r="O73" s="23"/>
      <c r="P73" s="23"/>
      <c r="Q73" s="23"/>
      <c r="R73" s="23"/>
      <c r="S73" s="23"/>
      <c r="T73" s="23"/>
      <c r="U73" s="23"/>
      <c r="V73" s="23"/>
      <c r="W73" s="23"/>
    </row>
    <row r="74">
      <c r="A74" s="16" t="s">
        <v>3074</v>
      </c>
      <c r="B74" s="16" t="s">
        <v>589</v>
      </c>
      <c r="C74" s="23"/>
      <c r="D74" s="23"/>
      <c r="E74" s="15"/>
      <c r="F74" s="77" t="s">
        <v>3075</v>
      </c>
      <c r="G74" s="78" t="s">
        <v>2800</v>
      </c>
      <c r="H74" s="16" t="s">
        <v>3076</v>
      </c>
      <c r="I74" s="80"/>
      <c r="J74" s="91" t="s">
        <v>3077</v>
      </c>
      <c r="K74" s="23"/>
      <c r="L74" s="23"/>
      <c r="M74" s="23"/>
      <c r="N74" s="23"/>
      <c r="O74" s="23"/>
      <c r="P74" s="23"/>
      <c r="Q74" s="23"/>
      <c r="R74" s="23"/>
      <c r="S74" s="23"/>
      <c r="T74" s="23"/>
      <c r="U74" s="23"/>
      <c r="V74" s="23"/>
      <c r="W74" s="23"/>
    </row>
    <row r="75">
      <c r="A75" s="16" t="s">
        <v>3078</v>
      </c>
      <c r="B75" s="16" t="s">
        <v>589</v>
      </c>
      <c r="C75" s="23"/>
      <c r="D75" s="23"/>
      <c r="E75" s="16"/>
      <c r="F75" s="87" t="s">
        <v>3079</v>
      </c>
      <c r="G75" s="78" t="s">
        <v>2800</v>
      </c>
      <c r="H75" s="16" t="s">
        <v>3080</v>
      </c>
      <c r="I75" s="80"/>
      <c r="J75" s="91" t="s">
        <v>3081</v>
      </c>
      <c r="K75" s="23"/>
      <c r="L75" s="23"/>
      <c r="M75" s="23"/>
      <c r="N75" s="23"/>
      <c r="O75" s="23"/>
      <c r="P75" s="23"/>
      <c r="Q75" s="23"/>
      <c r="R75" s="23"/>
      <c r="S75" s="23"/>
      <c r="T75" s="23"/>
      <c r="U75" s="23"/>
      <c r="V75" s="23"/>
      <c r="W75" s="23"/>
    </row>
    <row r="76">
      <c r="A76" s="16" t="s">
        <v>3082</v>
      </c>
      <c r="B76" s="16" t="s">
        <v>650</v>
      </c>
      <c r="C76" s="23"/>
      <c r="D76" s="23"/>
      <c r="E76" s="15"/>
      <c r="F76" s="87" t="s">
        <v>3083</v>
      </c>
      <c r="G76" s="78" t="s">
        <v>2800</v>
      </c>
      <c r="H76" s="16" t="s">
        <v>3084</v>
      </c>
      <c r="I76" s="80"/>
      <c r="J76" s="91" t="s">
        <v>3085</v>
      </c>
      <c r="K76" s="23"/>
      <c r="L76" s="23"/>
      <c r="M76" s="23"/>
      <c r="N76" s="23"/>
      <c r="O76" s="23"/>
      <c r="P76" s="23"/>
      <c r="Q76" s="23"/>
      <c r="R76" s="23"/>
      <c r="S76" s="23"/>
      <c r="T76" s="23"/>
      <c r="U76" s="23"/>
      <c r="V76" s="23"/>
      <c r="W76" s="23"/>
    </row>
    <row r="77" ht="75.75" customHeight="1">
      <c r="A77" s="16" t="s">
        <v>3086</v>
      </c>
      <c r="B77" s="16" t="s">
        <v>650</v>
      </c>
      <c r="C77" s="23"/>
      <c r="D77" s="23"/>
      <c r="E77" s="15"/>
      <c r="F77" s="95" t="s">
        <v>3087</v>
      </c>
      <c r="G77" s="78" t="s">
        <v>2800</v>
      </c>
      <c r="H77" s="16" t="s">
        <v>3088</v>
      </c>
      <c r="I77" s="80"/>
      <c r="J77" s="91" t="s">
        <v>3089</v>
      </c>
      <c r="K77" s="23"/>
      <c r="L77" s="23"/>
      <c r="M77" s="23"/>
      <c r="N77" s="23"/>
      <c r="O77" s="23"/>
      <c r="P77" s="23"/>
      <c r="Q77" s="23"/>
      <c r="R77" s="23"/>
      <c r="S77" s="23"/>
      <c r="T77" s="23"/>
      <c r="U77" s="23"/>
      <c r="V77" s="23"/>
      <c r="W77" s="23"/>
    </row>
    <row r="78">
      <c r="A78" s="16" t="s">
        <v>3090</v>
      </c>
      <c r="B78" s="16" t="s">
        <v>650</v>
      </c>
      <c r="C78" s="23"/>
      <c r="D78" s="23"/>
      <c r="E78" s="15"/>
      <c r="F78" s="87" t="s">
        <v>3091</v>
      </c>
      <c r="G78" s="78" t="s">
        <v>2800</v>
      </c>
      <c r="H78" s="16" t="s">
        <v>3092</v>
      </c>
      <c r="I78" s="80"/>
      <c r="J78" s="91" t="s">
        <v>3093</v>
      </c>
      <c r="K78" s="23"/>
      <c r="L78" s="23"/>
      <c r="M78" s="23"/>
      <c r="N78" s="23"/>
      <c r="O78" s="23"/>
      <c r="P78" s="23"/>
      <c r="Q78" s="23"/>
      <c r="R78" s="23"/>
      <c r="S78" s="23"/>
      <c r="T78" s="23"/>
      <c r="U78" s="23"/>
      <c r="V78" s="23"/>
      <c r="W78" s="23"/>
    </row>
    <row r="79">
      <c r="A79" s="16" t="s">
        <v>3094</v>
      </c>
      <c r="B79" s="16" t="s">
        <v>1381</v>
      </c>
      <c r="C79" s="23"/>
      <c r="D79" s="23"/>
      <c r="E79" s="16"/>
      <c r="F79" s="87" t="s">
        <v>3095</v>
      </c>
      <c r="G79" s="78" t="s">
        <v>2800</v>
      </c>
      <c r="H79" s="16" t="s">
        <v>3096</v>
      </c>
      <c r="I79" s="80"/>
      <c r="J79" s="91" t="s">
        <v>3097</v>
      </c>
      <c r="K79" s="23"/>
      <c r="L79" s="23"/>
      <c r="M79" s="23"/>
      <c r="N79" s="23"/>
      <c r="O79" s="23"/>
      <c r="P79" s="23"/>
      <c r="Q79" s="23"/>
      <c r="R79" s="23"/>
      <c r="S79" s="23"/>
      <c r="T79" s="23"/>
      <c r="U79" s="23"/>
      <c r="V79" s="23"/>
      <c r="W79" s="23"/>
    </row>
    <row r="80">
      <c r="A80" s="16" t="s">
        <v>3094</v>
      </c>
      <c r="B80" s="16" t="s">
        <v>1381</v>
      </c>
      <c r="C80" s="23"/>
      <c r="D80" s="23"/>
      <c r="E80" s="16"/>
      <c r="F80" s="87" t="s">
        <v>3098</v>
      </c>
      <c r="G80" s="78" t="s">
        <v>2800</v>
      </c>
      <c r="H80" s="16" t="s">
        <v>3099</v>
      </c>
      <c r="I80" s="80"/>
      <c r="J80" s="91" t="s">
        <v>3100</v>
      </c>
      <c r="K80" s="23"/>
      <c r="L80" s="23"/>
      <c r="M80" s="23"/>
      <c r="N80" s="23"/>
      <c r="O80" s="23"/>
      <c r="P80" s="23"/>
      <c r="Q80" s="23"/>
      <c r="R80" s="23"/>
      <c r="S80" s="23"/>
      <c r="T80" s="23"/>
      <c r="U80" s="23"/>
      <c r="V80" s="23"/>
      <c r="W80" s="23"/>
    </row>
    <row r="81">
      <c r="A81" s="16" t="s">
        <v>3094</v>
      </c>
      <c r="B81" s="16" t="s">
        <v>1381</v>
      </c>
      <c r="C81" s="23"/>
      <c r="D81" s="23"/>
      <c r="E81" s="16"/>
      <c r="F81" s="87" t="s">
        <v>3101</v>
      </c>
      <c r="G81" s="78" t="s">
        <v>2800</v>
      </c>
      <c r="H81" s="16" t="s">
        <v>3102</v>
      </c>
      <c r="I81" s="80"/>
      <c r="J81" s="91" t="s">
        <v>3103</v>
      </c>
      <c r="K81" s="23"/>
      <c r="L81" s="23"/>
      <c r="M81" s="23"/>
      <c r="N81" s="23"/>
      <c r="O81" s="23"/>
      <c r="P81" s="23"/>
      <c r="Q81" s="23"/>
      <c r="R81" s="23"/>
      <c r="S81" s="23"/>
      <c r="T81" s="23"/>
      <c r="U81" s="23"/>
      <c r="V81" s="23"/>
      <c r="W81" s="23"/>
    </row>
    <row r="82">
      <c r="A82" s="16" t="s">
        <v>3104</v>
      </c>
      <c r="B82" s="16" t="s">
        <v>1381</v>
      </c>
      <c r="C82" s="23"/>
      <c r="D82" s="23"/>
      <c r="E82" s="16"/>
      <c r="F82" s="87" t="s">
        <v>3105</v>
      </c>
      <c r="G82" s="78" t="s">
        <v>2800</v>
      </c>
      <c r="H82" s="16" t="s">
        <v>3106</v>
      </c>
      <c r="I82" s="80"/>
      <c r="J82" s="91" t="s">
        <v>3107</v>
      </c>
      <c r="K82" s="23"/>
      <c r="L82" s="23"/>
      <c r="M82" s="23"/>
      <c r="N82" s="23"/>
      <c r="O82" s="23"/>
      <c r="P82" s="23"/>
      <c r="Q82" s="23"/>
      <c r="R82" s="23"/>
      <c r="S82" s="23"/>
      <c r="T82" s="23"/>
      <c r="U82" s="23"/>
      <c r="V82" s="23"/>
      <c r="W82" s="23"/>
    </row>
    <row r="83">
      <c r="A83" s="16" t="s">
        <v>3104</v>
      </c>
      <c r="B83" s="16" t="s">
        <v>1381</v>
      </c>
      <c r="C83" s="23"/>
      <c r="D83" s="23"/>
      <c r="E83" s="16"/>
      <c r="F83" s="87" t="s">
        <v>3108</v>
      </c>
      <c r="G83" s="78" t="s">
        <v>2800</v>
      </c>
      <c r="H83" s="16" t="s">
        <v>3109</v>
      </c>
      <c r="I83" s="80"/>
      <c r="J83" s="91" t="s">
        <v>3110</v>
      </c>
      <c r="K83" s="23"/>
      <c r="L83" s="23"/>
      <c r="M83" s="23"/>
      <c r="N83" s="23"/>
      <c r="O83" s="23"/>
      <c r="P83" s="23"/>
      <c r="Q83" s="23"/>
      <c r="R83" s="23"/>
      <c r="S83" s="23"/>
      <c r="T83" s="23"/>
      <c r="U83" s="23"/>
      <c r="V83" s="23"/>
      <c r="W83" s="23"/>
    </row>
    <row r="84">
      <c r="A84" s="16" t="s">
        <v>3104</v>
      </c>
      <c r="B84" s="16" t="s">
        <v>1381</v>
      </c>
      <c r="C84" s="23"/>
      <c r="D84" s="23"/>
      <c r="E84" s="16"/>
      <c r="F84" s="87" t="s">
        <v>3111</v>
      </c>
      <c r="G84" s="78" t="s">
        <v>2800</v>
      </c>
      <c r="H84" s="16" t="s">
        <v>3112</v>
      </c>
      <c r="I84" s="80"/>
      <c r="J84" s="91" t="s">
        <v>3113</v>
      </c>
      <c r="K84" s="23"/>
      <c r="L84" s="23"/>
      <c r="M84" s="23"/>
      <c r="N84" s="23"/>
      <c r="O84" s="23"/>
      <c r="P84" s="23"/>
      <c r="Q84" s="23"/>
      <c r="R84" s="23"/>
      <c r="S84" s="23"/>
      <c r="T84" s="23"/>
      <c r="U84" s="23"/>
      <c r="V84" s="23"/>
      <c r="W84" s="23"/>
    </row>
    <row r="85">
      <c r="A85" s="16" t="s">
        <v>3114</v>
      </c>
      <c r="B85" s="16" t="s">
        <v>1381</v>
      </c>
      <c r="C85" s="23"/>
      <c r="D85" s="23"/>
      <c r="E85" s="15"/>
      <c r="F85" s="87" t="s">
        <v>3115</v>
      </c>
      <c r="G85" s="78" t="s">
        <v>2800</v>
      </c>
      <c r="H85" s="16" t="s">
        <v>3116</v>
      </c>
      <c r="I85" s="80"/>
      <c r="J85" s="91" t="s">
        <v>3117</v>
      </c>
      <c r="K85" s="23"/>
      <c r="L85" s="23"/>
      <c r="M85" s="23"/>
      <c r="N85" s="23"/>
      <c r="O85" s="23"/>
      <c r="P85" s="23"/>
      <c r="Q85" s="23"/>
      <c r="R85" s="23"/>
      <c r="S85" s="23"/>
      <c r="T85" s="23"/>
      <c r="U85" s="23"/>
      <c r="V85" s="23"/>
      <c r="W85" s="23"/>
    </row>
    <row r="86">
      <c r="A86" s="16" t="s">
        <v>3114</v>
      </c>
      <c r="B86" s="16" t="s">
        <v>1381</v>
      </c>
      <c r="C86" s="23"/>
      <c r="D86" s="23"/>
      <c r="E86" s="15"/>
      <c r="F86" s="87" t="s">
        <v>3118</v>
      </c>
      <c r="G86" s="78" t="s">
        <v>2800</v>
      </c>
      <c r="H86" s="16" t="s">
        <v>3119</v>
      </c>
      <c r="I86" s="80"/>
      <c r="J86" s="91" t="s">
        <v>3120</v>
      </c>
      <c r="K86" s="23"/>
      <c r="L86" s="23"/>
      <c r="M86" s="23"/>
      <c r="N86" s="23"/>
      <c r="O86" s="23"/>
      <c r="P86" s="23"/>
      <c r="Q86" s="23"/>
      <c r="R86" s="23"/>
      <c r="S86" s="23"/>
      <c r="T86" s="23"/>
      <c r="U86" s="23"/>
      <c r="V86" s="23"/>
      <c r="W86" s="23"/>
    </row>
    <row r="87">
      <c r="A87" s="16" t="s">
        <v>3114</v>
      </c>
      <c r="B87" s="16" t="s">
        <v>1381</v>
      </c>
      <c r="C87" s="23"/>
      <c r="D87" s="23"/>
      <c r="E87" s="15"/>
      <c r="F87" s="87" t="s">
        <v>3121</v>
      </c>
      <c r="G87" s="78" t="s">
        <v>2800</v>
      </c>
      <c r="H87" s="16" t="s">
        <v>3122</v>
      </c>
      <c r="I87" s="80"/>
      <c r="J87" s="91" t="s">
        <v>3123</v>
      </c>
      <c r="K87" s="23"/>
      <c r="L87" s="23"/>
      <c r="M87" s="23"/>
      <c r="N87" s="23"/>
      <c r="O87" s="23"/>
      <c r="P87" s="23"/>
      <c r="Q87" s="23"/>
      <c r="R87" s="23"/>
      <c r="S87" s="23"/>
      <c r="T87" s="23"/>
      <c r="U87" s="23"/>
      <c r="V87" s="23"/>
      <c r="W87" s="23"/>
    </row>
    <row r="88">
      <c r="A88" s="16" t="s">
        <v>3124</v>
      </c>
      <c r="B88" s="16" t="s">
        <v>1391</v>
      </c>
      <c r="C88" s="23"/>
      <c r="D88" s="23"/>
      <c r="E88" s="15"/>
      <c r="F88" s="87" t="s">
        <v>3125</v>
      </c>
      <c r="G88" s="78" t="s">
        <v>2800</v>
      </c>
      <c r="H88" s="16" t="s">
        <v>3126</v>
      </c>
      <c r="I88" s="80"/>
      <c r="J88" s="91" t="s">
        <v>3127</v>
      </c>
      <c r="K88" s="23"/>
      <c r="L88" s="23"/>
      <c r="M88" s="23"/>
      <c r="N88" s="23"/>
      <c r="O88" s="23"/>
      <c r="P88" s="23"/>
      <c r="Q88" s="23"/>
      <c r="R88" s="23"/>
      <c r="S88" s="23"/>
      <c r="T88" s="23"/>
      <c r="U88" s="23"/>
      <c r="V88" s="23"/>
      <c r="W88" s="23"/>
    </row>
    <row r="89">
      <c r="A89" s="16" t="s">
        <v>3124</v>
      </c>
      <c r="B89" s="16" t="s">
        <v>1391</v>
      </c>
      <c r="C89" s="23"/>
      <c r="D89" s="23"/>
      <c r="E89" s="15"/>
      <c r="F89" s="87" t="s">
        <v>3128</v>
      </c>
      <c r="G89" s="78" t="s">
        <v>2800</v>
      </c>
      <c r="H89" s="16" t="s">
        <v>3129</v>
      </c>
      <c r="I89" s="80"/>
      <c r="J89" s="91" t="s">
        <v>3130</v>
      </c>
      <c r="K89" s="23"/>
      <c r="L89" s="23"/>
      <c r="M89" s="23"/>
      <c r="N89" s="23"/>
      <c r="O89" s="23"/>
      <c r="P89" s="23"/>
      <c r="Q89" s="23"/>
      <c r="R89" s="23"/>
      <c r="S89" s="23"/>
      <c r="T89" s="23"/>
      <c r="U89" s="23"/>
      <c r="V89" s="23"/>
      <c r="W89" s="23"/>
    </row>
    <row r="90">
      <c r="A90" s="16" t="s">
        <v>3124</v>
      </c>
      <c r="B90" s="16" t="s">
        <v>1391</v>
      </c>
      <c r="C90" s="23"/>
      <c r="D90" s="23"/>
      <c r="E90" s="15"/>
      <c r="F90" s="87" t="s">
        <v>3131</v>
      </c>
      <c r="G90" s="78" t="s">
        <v>2800</v>
      </c>
      <c r="H90" s="16" t="s">
        <v>3132</v>
      </c>
      <c r="I90" s="80"/>
      <c r="J90" s="91" t="s">
        <v>3133</v>
      </c>
      <c r="K90" s="23"/>
      <c r="L90" s="23"/>
      <c r="M90" s="23"/>
      <c r="N90" s="23"/>
      <c r="O90" s="23"/>
      <c r="P90" s="23"/>
      <c r="Q90" s="23"/>
      <c r="R90" s="23"/>
      <c r="S90" s="23"/>
      <c r="T90" s="23"/>
      <c r="U90" s="23"/>
      <c r="V90" s="23"/>
      <c r="W90" s="23"/>
    </row>
    <row r="91">
      <c r="A91" s="16" t="s">
        <v>3134</v>
      </c>
      <c r="B91" s="16" t="s">
        <v>1391</v>
      </c>
      <c r="C91" s="23"/>
      <c r="D91" s="23"/>
      <c r="E91" s="15"/>
      <c r="F91" s="87" t="s">
        <v>3135</v>
      </c>
      <c r="G91" s="78" t="s">
        <v>2800</v>
      </c>
      <c r="H91" s="16" t="s">
        <v>3136</v>
      </c>
      <c r="I91" s="80"/>
      <c r="J91" s="91" t="s">
        <v>3137</v>
      </c>
      <c r="K91" s="23"/>
      <c r="L91" s="23"/>
      <c r="M91" s="23"/>
      <c r="N91" s="23"/>
      <c r="O91" s="23"/>
      <c r="P91" s="23"/>
      <c r="Q91" s="23"/>
      <c r="R91" s="23"/>
      <c r="S91" s="23"/>
      <c r="T91" s="23"/>
      <c r="U91" s="23"/>
      <c r="V91" s="23"/>
      <c r="W91" s="23"/>
    </row>
    <row r="92">
      <c r="A92" s="16" t="s">
        <v>3134</v>
      </c>
      <c r="B92" s="16" t="s">
        <v>1391</v>
      </c>
      <c r="C92" s="23"/>
      <c r="D92" s="23"/>
      <c r="E92" s="15"/>
      <c r="F92" s="87" t="s">
        <v>3138</v>
      </c>
      <c r="G92" s="78" t="s">
        <v>2800</v>
      </c>
      <c r="H92" s="16" t="s">
        <v>3139</v>
      </c>
      <c r="I92" s="80"/>
      <c r="J92" s="91" t="s">
        <v>3140</v>
      </c>
      <c r="K92" s="23"/>
      <c r="L92" s="23"/>
      <c r="M92" s="23"/>
      <c r="N92" s="23"/>
      <c r="O92" s="23"/>
      <c r="P92" s="23"/>
      <c r="Q92" s="23"/>
      <c r="R92" s="23"/>
      <c r="S92" s="23"/>
      <c r="T92" s="23"/>
      <c r="U92" s="23"/>
      <c r="V92" s="23"/>
      <c r="W92" s="23"/>
    </row>
    <row r="93">
      <c r="A93" s="16" t="s">
        <v>3134</v>
      </c>
      <c r="B93" s="16" t="s">
        <v>1391</v>
      </c>
      <c r="C93" s="23"/>
      <c r="D93" s="23"/>
      <c r="E93" s="15"/>
      <c r="F93" s="87" t="s">
        <v>3141</v>
      </c>
      <c r="G93" s="78" t="s">
        <v>2800</v>
      </c>
      <c r="H93" s="16" t="s">
        <v>3142</v>
      </c>
      <c r="I93" s="80"/>
      <c r="J93" s="91" t="s">
        <v>3143</v>
      </c>
      <c r="K93" s="23"/>
      <c r="L93" s="23"/>
      <c r="M93" s="23"/>
      <c r="N93" s="23"/>
      <c r="O93" s="23"/>
      <c r="P93" s="23"/>
      <c r="Q93" s="23"/>
      <c r="R93" s="23"/>
      <c r="S93" s="23"/>
      <c r="T93" s="23"/>
      <c r="U93" s="23"/>
      <c r="V93" s="23"/>
      <c r="W93" s="23"/>
    </row>
    <row r="94" ht="103.5" customHeight="1">
      <c r="A94" s="16" t="s">
        <v>3124</v>
      </c>
      <c r="B94" s="16" t="s">
        <v>1391</v>
      </c>
      <c r="C94" s="23"/>
      <c r="D94" s="23"/>
      <c r="E94" s="15"/>
      <c r="F94" s="87" t="s">
        <v>3144</v>
      </c>
      <c r="G94" s="78" t="s">
        <v>2800</v>
      </c>
      <c r="H94" s="16" t="s">
        <v>3145</v>
      </c>
      <c r="I94" s="80"/>
      <c r="J94" s="91" t="s">
        <v>3146</v>
      </c>
      <c r="K94" s="23"/>
      <c r="L94" s="23"/>
      <c r="M94" s="23"/>
      <c r="N94" s="23"/>
      <c r="O94" s="23"/>
      <c r="P94" s="23"/>
      <c r="Q94" s="23"/>
      <c r="R94" s="23"/>
      <c r="S94" s="23"/>
      <c r="T94" s="23"/>
      <c r="U94" s="23"/>
      <c r="V94" s="23"/>
      <c r="W94" s="23"/>
    </row>
    <row r="95" ht="103.5" customHeight="1">
      <c r="A95" s="16" t="s">
        <v>3124</v>
      </c>
      <c r="B95" s="16" t="s">
        <v>1391</v>
      </c>
      <c r="C95" s="23"/>
      <c r="D95" s="23"/>
      <c r="E95" s="15"/>
      <c r="F95" s="87" t="s">
        <v>3147</v>
      </c>
      <c r="G95" s="78" t="s">
        <v>2800</v>
      </c>
      <c r="H95" s="16" t="s">
        <v>3148</v>
      </c>
      <c r="I95" s="80"/>
      <c r="J95" s="91" t="s">
        <v>3149</v>
      </c>
      <c r="K95" s="23"/>
      <c r="L95" s="23"/>
      <c r="M95" s="23"/>
      <c r="N95" s="23"/>
      <c r="O95" s="23"/>
      <c r="P95" s="23"/>
      <c r="Q95" s="23"/>
      <c r="R95" s="23"/>
      <c r="S95" s="23"/>
      <c r="T95" s="23"/>
      <c r="U95" s="23"/>
      <c r="V95" s="23"/>
      <c r="W95" s="23"/>
    </row>
    <row r="96" ht="103.5" customHeight="1">
      <c r="A96" s="16" t="s">
        <v>3124</v>
      </c>
      <c r="B96" s="16" t="s">
        <v>1391</v>
      </c>
      <c r="C96" s="23"/>
      <c r="D96" s="23"/>
      <c r="E96" s="15"/>
      <c r="F96" s="87" t="s">
        <v>3150</v>
      </c>
      <c r="G96" s="78" t="s">
        <v>2800</v>
      </c>
      <c r="H96" s="16" t="s">
        <v>3151</v>
      </c>
      <c r="I96" s="80"/>
      <c r="J96" s="91" t="s">
        <v>3152</v>
      </c>
      <c r="K96" s="23"/>
      <c r="L96" s="23"/>
      <c r="M96" s="23"/>
      <c r="N96" s="23"/>
      <c r="O96" s="23"/>
      <c r="P96" s="23"/>
      <c r="Q96" s="23"/>
      <c r="R96" s="23"/>
      <c r="S96" s="23"/>
      <c r="T96" s="23"/>
      <c r="U96" s="23"/>
      <c r="V96" s="23"/>
      <c r="W96" s="23"/>
    </row>
    <row r="97" ht="103.5" customHeight="1">
      <c r="A97" s="16" t="s">
        <v>3124</v>
      </c>
      <c r="B97" s="16" t="s">
        <v>1391</v>
      </c>
      <c r="C97" s="23"/>
      <c r="D97" s="23"/>
      <c r="E97" s="15"/>
      <c r="F97" s="87" t="s">
        <v>3153</v>
      </c>
      <c r="G97" s="78" t="s">
        <v>2800</v>
      </c>
      <c r="H97" s="16" t="s">
        <v>3154</v>
      </c>
      <c r="I97" s="80"/>
      <c r="J97" s="91" t="s">
        <v>3155</v>
      </c>
      <c r="K97" s="23"/>
      <c r="L97" s="23"/>
      <c r="M97" s="23"/>
      <c r="N97" s="23"/>
      <c r="O97" s="23"/>
      <c r="P97" s="23"/>
      <c r="Q97" s="23"/>
      <c r="R97" s="23"/>
      <c r="S97" s="23"/>
      <c r="T97" s="23"/>
      <c r="U97" s="23"/>
      <c r="V97" s="23"/>
      <c r="W97" s="23"/>
    </row>
    <row r="98" ht="85.5" customHeight="1">
      <c r="A98" s="16" t="s">
        <v>3156</v>
      </c>
      <c r="B98" s="16" t="s">
        <v>2397</v>
      </c>
      <c r="C98" s="23"/>
      <c r="D98" s="23"/>
      <c r="E98" s="15"/>
      <c r="F98" s="87" t="s">
        <v>3157</v>
      </c>
      <c r="G98" s="78" t="s">
        <v>2800</v>
      </c>
      <c r="H98" s="16" t="s">
        <v>3158</v>
      </c>
      <c r="I98" s="80"/>
      <c r="J98" s="91" t="s">
        <v>3159</v>
      </c>
      <c r="K98" s="23"/>
      <c r="L98" s="23"/>
      <c r="M98" s="23"/>
      <c r="N98" s="23"/>
      <c r="O98" s="23"/>
      <c r="P98" s="23"/>
      <c r="Q98" s="23"/>
      <c r="R98" s="23"/>
      <c r="S98" s="23"/>
      <c r="T98" s="23"/>
      <c r="U98" s="23"/>
      <c r="V98" s="23"/>
      <c r="W98" s="23"/>
    </row>
    <row r="99" ht="85.5" customHeight="1">
      <c r="A99" s="16" t="s">
        <v>3156</v>
      </c>
      <c r="B99" s="16" t="s">
        <v>2397</v>
      </c>
      <c r="C99" s="23"/>
      <c r="D99" s="23"/>
      <c r="E99" s="15"/>
      <c r="F99" s="87" t="s">
        <v>3160</v>
      </c>
      <c r="G99" s="78" t="s">
        <v>2800</v>
      </c>
      <c r="H99" s="16" t="s">
        <v>3161</v>
      </c>
      <c r="I99" s="80"/>
      <c r="J99" s="91" t="s">
        <v>3162</v>
      </c>
      <c r="K99" s="23"/>
      <c r="L99" s="23"/>
      <c r="M99" s="23"/>
      <c r="N99" s="23"/>
      <c r="O99" s="23"/>
      <c r="P99" s="23"/>
      <c r="Q99" s="23"/>
      <c r="R99" s="23"/>
      <c r="S99" s="23"/>
      <c r="T99" s="23"/>
      <c r="U99" s="23"/>
      <c r="V99" s="23"/>
      <c r="W99" s="23"/>
    </row>
    <row r="100" ht="85.5" customHeight="1">
      <c r="A100" s="16" t="s">
        <v>3156</v>
      </c>
      <c r="B100" s="16" t="s">
        <v>2397</v>
      </c>
      <c r="C100" s="23"/>
      <c r="D100" s="23"/>
      <c r="E100" s="15"/>
      <c r="F100" s="87" t="s">
        <v>3163</v>
      </c>
      <c r="G100" s="78" t="s">
        <v>2800</v>
      </c>
      <c r="H100" s="16" t="s">
        <v>3164</v>
      </c>
      <c r="I100" s="80"/>
      <c r="J100" s="91" t="s">
        <v>3165</v>
      </c>
      <c r="K100" s="23"/>
      <c r="L100" s="23"/>
      <c r="M100" s="23"/>
      <c r="N100" s="23"/>
      <c r="O100" s="23"/>
      <c r="P100" s="23"/>
      <c r="Q100" s="23"/>
      <c r="R100" s="23"/>
      <c r="S100" s="23"/>
      <c r="T100" s="23"/>
      <c r="U100" s="23"/>
      <c r="V100" s="23"/>
      <c r="W100" s="23"/>
    </row>
    <row r="101">
      <c r="A101" s="16" t="s">
        <v>3166</v>
      </c>
      <c r="B101" s="16" t="s">
        <v>2420</v>
      </c>
      <c r="C101" s="23"/>
      <c r="D101" s="23"/>
      <c r="E101" s="16" t="s">
        <v>2397</v>
      </c>
      <c r="F101" s="87" t="s">
        <v>3167</v>
      </c>
      <c r="G101" s="78" t="s">
        <v>2800</v>
      </c>
      <c r="H101" s="16" t="s">
        <v>3168</v>
      </c>
      <c r="I101" s="80"/>
      <c r="J101" s="91" t="s">
        <v>3169</v>
      </c>
      <c r="K101" s="23"/>
      <c r="L101" s="23"/>
      <c r="M101" s="23"/>
      <c r="N101" s="23"/>
      <c r="O101" s="23"/>
      <c r="P101" s="23"/>
      <c r="Q101" s="23"/>
      <c r="R101" s="23"/>
      <c r="S101" s="23"/>
      <c r="T101" s="23"/>
      <c r="U101" s="23"/>
      <c r="V101" s="23"/>
      <c r="W101" s="23"/>
    </row>
    <row r="102">
      <c r="A102" s="16" t="s">
        <v>3166</v>
      </c>
      <c r="B102" s="16" t="s">
        <v>2420</v>
      </c>
      <c r="C102" s="23"/>
      <c r="D102" s="23"/>
      <c r="E102" s="16" t="s">
        <v>2397</v>
      </c>
      <c r="F102" s="87" t="s">
        <v>3167</v>
      </c>
      <c r="G102" s="78" t="s">
        <v>2800</v>
      </c>
      <c r="H102" s="16" t="s">
        <v>3170</v>
      </c>
      <c r="I102" s="80"/>
      <c r="J102" s="91" t="s">
        <v>3171</v>
      </c>
      <c r="K102" s="23"/>
      <c r="L102" s="23"/>
      <c r="M102" s="23"/>
      <c r="N102" s="23"/>
      <c r="O102" s="23"/>
      <c r="P102" s="23"/>
      <c r="Q102" s="23"/>
      <c r="R102" s="23"/>
      <c r="S102" s="23"/>
      <c r="T102" s="23"/>
      <c r="U102" s="23"/>
      <c r="V102" s="23"/>
      <c r="W102" s="23"/>
    </row>
    <row r="103">
      <c r="A103" s="16" t="s">
        <v>3166</v>
      </c>
      <c r="B103" s="16" t="s">
        <v>2420</v>
      </c>
      <c r="C103" s="23"/>
      <c r="D103" s="23"/>
      <c r="E103" s="16" t="s">
        <v>2397</v>
      </c>
      <c r="F103" s="87" t="s">
        <v>3172</v>
      </c>
      <c r="G103" s="78" t="s">
        <v>2800</v>
      </c>
      <c r="H103" s="16" t="s">
        <v>3173</v>
      </c>
      <c r="I103" s="80"/>
      <c r="J103" s="91" t="s">
        <v>3174</v>
      </c>
      <c r="K103" s="23"/>
      <c r="L103" s="23"/>
      <c r="M103" s="23"/>
      <c r="N103" s="23"/>
      <c r="O103" s="23"/>
      <c r="P103" s="23"/>
      <c r="Q103" s="23"/>
      <c r="R103" s="23"/>
      <c r="S103" s="23"/>
      <c r="T103" s="23"/>
      <c r="U103" s="23"/>
      <c r="V103" s="23"/>
      <c r="W103" s="23"/>
    </row>
    <row r="104">
      <c r="A104" s="16" t="s">
        <v>3166</v>
      </c>
      <c r="B104" s="16" t="s">
        <v>2420</v>
      </c>
      <c r="C104" s="23"/>
      <c r="D104" s="23"/>
      <c r="E104" s="16" t="s">
        <v>2397</v>
      </c>
      <c r="F104" s="87" t="s">
        <v>3172</v>
      </c>
      <c r="G104" s="78" t="s">
        <v>2800</v>
      </c>
      <c r="H104" s="16" t="s">
        <v>3175</v>
      </c>
      <c r="I104" s="80"/>
      <c r="J104" s="91" t="s">
        <v>3176</v>
      </c>
      <c r="K104" s="23"/>
      <c r="L104" s="23"/>
      <c r="M104" s="23"/>
      <c r="N104" s="23"/>
      <c r="O104" s="23"/>
      <c r="P104" s="23"/>
      <c r="Q104" s="23"/>
      <c r="R104" s="23"/>
      <c r="S104" s="23"/>
      <c r="T104" s="23"/>
      <c r="U104" s="23"/>
      <c r="V104" s="23"/>
      <c r="W104" s="23"/>
    </row>
    <row r="105">
      <c r="A105" s="16" t="s">
        <v>3166</v>
      </c>
      <c r="B105" s="16" t="s">
        <v>2420</v>
      </c>
      <c r="C105" s="23"/>
      <c r="D105" s="23"/>
      <c r="E105" s="16" t="s">
        <v>2397</v>
      </c>
      <c r="F105" s="87" t="s">
        <v>3177</v>
      </c>
      <c r="G105" s="78" t="s">
        <v>2800</v>
      </c>
      <c r="H105" s="16" t="s">
        <v>3178</v>
      </c>
      <c r="I105" s="80"/>
      <c r="J105" s="91" t="s">
        <v>3179</v>
      </c>
      <c r="K105" s="23"/>
      <c r="L105" s="23"/>
      <c r="M105" s="23"/>
      <c r="N105" s="23"/>
      <c r="O105" s="23"/>
      <c r="P105" s="23"/>
      <c r="Q105" s="23"/>
      <c r="R105" s="23"/>
      <c r="S105" s="23"/>
      <c r="T105" s="23"/>
      <c r="U105" s="23"/>
      <c r="V105" s="23"/>
      <c r="W105" s="23"/>
    </row>
    <row r="106">
      <c r="A106" s="16" t="s">
        <v>3166</v>
      </c>
      <c r="B106" s="16" t="s">
        <v>2420</v>
      </c>
      <c r="C106" s="23"/>
      <c r="D106" s="23"/>
      <c r="E106" s="16" t="s">
        <v>2397</v>
      </c>
      <c r="F106" s="87" t="s">
        <v>3177</v>
      </c>
      <c r="G106" s="78" t="s">
        <v>2800</v>
      </c>
      <c r="H106" s="16" t="s">
        <v>3180</v>
      </c>
      <c r="I106" s="80"/>
      <c r="J106" s="91" t="s">
        <v>3181</v>
      </c>
      <c r="K106" s="23"/>
      <c r="L106" s="23"/>
      <c r="M106" s="23"/>
      <c r="N106" s="23"/>
      <c r="O106" s="23"/>
      <c r="P106" s="23"/>
      <c r="Q106" s="23"/>
      <c r="R106" s="23"/>
      <c r="S106" s="23"/>
      <c r="T106" s="23"/>
      <c r="U106" s="23"/>
      <c r="V106" s="23"/>
      <c r="W106" s="23"/>
    </row>
    <row r="107">
      <c r="A107" s="16" t="s">
        <v>3166</v>
      </c>
      <c r="B107" s="16" t="s">
        <v>2420</v>
      </c>
      <c r="C107" s="23"/>
      <c r="D107" s="23"/>
      <c r="E107" s="16" t="s">
        <v>2397</v>
      </c>
      <c r="F107" s="87" t="s">
        <v>3182</v>
      </c>
      <c r="G107" s="78" t="s">
        <v>2800</v>
      </c>
      <c r="H107" s="16" t="s">
        <v>3183</v>
      </c>
      <c r="I107" s="80"/>
      <c r="J107" s="91" t="s">
        <v>3184</v>
      </c>
      <c r="K107" s="23"/>
      <c r="L107" s="23"/>
      <c r="M107" s="23"/>
      <c r="N107" s="23"/>
      <c r="O107" s="23"/>
      <c r="P107" s="23"/>
      <c r="Q107" s="23"/>
      <c r="R107" s="23"/>
      <c r="S107" s="23"/>
      <c r="T107" s="23"/>
      <c r="U107" s="23"/>
      <c r="V107" s="23"/>
      <c r="W107" s="23"/>
    </row>
    <row r="108">
      <c r="A108" s="16" t="s">
        <v>3166</v>
      </c>
      <c r="B108" s="16" t="s">
        <v>2420</v>
      </c>
      <c r="C108" s="23"/>
      <c r="D108" s="23"/>
      <c r="E108" s="16" t="s">
        <v>2397</v>
      </c>
      <c r="F108" s="87" t="s">
        <v>3182</v>
      </c>
      <c r="G108" s="78" t="s">
        <v>2800</v>
      </c>
      <c r="H108" s="16" t="s">
        <v>3185</v>
      </c>
      <c r="I108" s="80"/>
      <c r="J108" s="91" t="s">
        <v>3186</v>
      </c>
      <c r="K108" s="23"/>
      <c r="L108" s="23"/>
      <c r="M108" s="23"/>
      <c r="N108" s="23"/>
      <c r="O108" s="23"/>
      <c r="P108" s="23"/>
      <c r="Q108" s="23"/>
      <c r="R108" s="23"/>
      <c r="S108" s="23"/>
      <c r="T108" s="23"/>
      <c r="U108" s="23"/>
      <c r="V108" s="23"/>
      <c r="W108" s="23"/>
    </row>
    <row r="109">
      <c r="A109" s="16" t="s">
        <v>3187</v>
      </c>
      <c r="B109" s="16" t="s">
        <v>2420</v>
      </c>
      <c r="C109" s="23"/>
      <c r="D109" s="23"/>
      <c r="E109" s="15"/>
      <c r="F109" s="87" t="s">
        <v>3188</v>
      </c>
      <c r="G109" s="78" t="s">
        <v>2800</v>
      </c>
      <c r="H109" s="16" t="s">
        <v>3189</v>
      </c>
      <c r="I109" s="80"/>
      <c r="J109" s="91" t="s">
        <v>3190</v>
      </c>
      <c r="K109" s="23"/>
      <c r="L109" s="23"/>
      <c r="M109" s="23"/>
      <c r="N109" s="23"/>
      <c r="O109" s="23"/>
      <c r="P109" s="23"/>
      <c r="Q109" s="23"/>
      <c r="R109" s="23"/>
      <c r="S109" s="23"/>
      <c r="T109" s="23"/>
      <c r="U109" s="23"/>
      <c r="V109" s="23"/>
      <c r="W109" s="23"/>
    </row>
    <row r="110">
      <c r="A110" s="16" t="s">
        <v>3187</v>
      </c>
      <c r="B110" s="16" t="s">
        <v>2420</v>
      </c>
      <c r="C110" s="23"/>
      <c r="D110" s="23"/>
      <c r="E110" s="15"/>
      <c r="F110" s="87" t="s">
        <v>3191</v>
      </c>
      <c r="G110" s="78" t="s">
        <v>2800</v>
      </c>
      <c r="H110" s="16" t="s">
        <v>3189</v>
      </c>
      <c r="I110" s="80"/>
      <c r="J110" s="91" t="s">
        <v>3192</v>
      </c>
      <c r="K110" s="23"/>
      <c r="L110" s="23"/>
      <c r="M110" s="23"/>
      <c r="N110" s="23"/>
      <c r="O110" s="23"/>
      <c r="P110" s="23"/>
      <c r="Q110" s="23"/>
      <c r="R110" s="23"/>
      <c r="S110" s="23"/>
      <c r="T110" s="23"/>
      <c r="U110" s="23"/>
      <c r="V110" s="23"/>
      <c r="W110" s="23"/>
    </row>
    <row r="111">
      <c r="A111" s="16" t="s">
        <v>3187</v>
      </c>
      <c r="B111" s="16" t="s">
        <v>2420</v>
      </c>
      <c r="C111" s="23"/>
      <c r="D111" s="23"/>
      <c r="E111" s="15"/>
      <c r="F111" s="87" t="s">
        <v>3193</v>
      </c>
      <c r="G111" s="78" t="s">
        <v>2800</v>
      </c>
      <c r="H111" s="16" t="s">
        <v>3194</v>
      </c>
      <c r="I111" s="80"/>
      <c r="J111" s="91" t="s">
        <v>3195</v>
      </c>
      <c r="K111" s="23"/>
      <c r="L111" s="23"/>
      <c r="M111" s="23"/>
      <c r="N111" s="23"/>
      <c r="O111" s="23"/>
      <c r="P111" s="23"/>
      <c r="Q111" s="23"/>
      <c r="R111" s="23"/>
      <c r="S111" s="23"/>
      <c r="T111" s="23"/>
      <c r="U111" s="23"/>
      <c r="V111" s="23"/>
      <c r="W111" s="23"/>
    </row>
    <row r="112">
      <c r="A112" s="16" t="s">
        <v>3187</v>
      </c>
      <c r="B112" s="16" t="s">
        <v>2420</v>
      </c>
      <c r="C112" s="23"/>
      <c r="D112" s="23"/>
      <c r="E112" s="15"/>
      <c r="F112" s="87" t="s">
        <v>3196</v>
      </c>
      <c r="G112" s="78" t="s">
        <v>2800</v>
      </c>
      <c r="H112" s="16" t="s">
        <v>3197</v>
      </c>
      <c r="I112" s="80"/>
      <c r="J112" s="91" t="s">
        <v>3198</v>
      </c>
      <c r="K112" s="23"/>
      <c r="L112" s="23"/>
      <c r="M112" s="23"/>
      <c r="N112" s="23"/>
      <c r="O112" s="23"/>
      <c r="P112" s="23"/>
      <c r="Q112" s="23"/>
      <c r="R112" s="23"/>
      <c r="S112" s="23"/>
      <c r="T112" s="23"/>
      <c r="U112" s="23"/>
      <c r="V112" s="23"/>
      <c r="W112" s="23"/>
    </row>
    <row r="113">
      <c r="A113" s="16" t="s">
        <v>3187</v>
      </c>
      <c r="B113" s="16" t="s">
        <v>2420</v>
      </c>
      <c r="C113" s="23"/>
      <c r="D113" s="23"/>
      <c r="E113" s="15"/>
      <c r="F113" s="87" t="s">
        <v>3199</v>
      </c>
      <c r="G113" s="78" t="s">
        <v>2800</v>
      </c>
      <c r="H113" s="16" t="s">
        <v>3200</v>
      </c>
      <c r="I113" s="80"/>
      <c r="J113" s="91" t="s">
        <v>3201</v>
      </c>
      <c r="K113" s="23"/>
      <c r="L113" s="23"/>
      <c r="M113" s="23"/>
      <c r="N113" s="23"/>
      <c r="O113" s="23"/>
      <c r="P113" s="23"/>
      <c r="Q113" s="23"/>
      <c r="R113" s="23"/>
      <c r="S113" s="23"/>
      <c r="T113" s="23"/>
      <c r="U113" s="23"/>
      <c r="V113" s="23"/>
      <c r="W113" s="23"/>
    </row>
    <row r="114">
      <c r="A114" s="16" t="s">
        <v>3187</v>
      </c>
      <c r="B114" s="16" t="s">
        <v>2420</v>
      </c>
      <c r="C114" s="23"/>
      <c r="D114" s="23"/>
      <c r="E114" s="15"/>
      <c r="F114" s="87" t="s">
        <v>3202</v>
      </c>
      <c r="G114" s="78" t="s">
        <v>2800</v>
      </c>
      <c r="H114" s="16" t="s">
        <v>3203</v>
      </c>
      <c r="I114" s="80"/>
      <c r="J114" s="91" t="s">
        <v>3204</v>
      </c>
      <c r="K114" s="23"/>
      <c r="L114" s="23"/>
      <c r="M114" s="23"/>
      <c r="N114" s="23"/>
      <c r="O114" s="23"/>
      <c r="P114" s="23"/>
      <c r="Q114" s="23"/>
      <c r="R114" s="23"/>
      <c r="S114" s="23"/>
      <c r="T114" s="23"/>
      <c r="U114" s="23"/>
      <c r="V114" s="23"/>
      <c r="W114" s="23"/>
    </row>
    <row r="115">
      <c r="A115" s="16" t="s">
        <v>3187</v>
      </c>
      <c r="B115" s="16" t="s">
        <v>2420</v>
      </c>
      <c r="C115" s="23"/>
      <c r="D115" s="23"/>
      <c r="E115" s="15"/>
      <c r="F115" s="87" t="s">
        <v>3205</v>
      </c>
      <c r="G115" s="78" t="s">
        <v>2800</v>
      </c>
      <c r="H115" s="16" t="s">
        <v>3206</v>
      </c>
      <c r="I115" s="80"/>
      <c r="J115" s="91" t="s">
        <v>3207</v>
      </c>
      <c r="K115" s="23"/>
      <c r="L115" s="23"/>
      <c r="M115" s="23"/>
      <c r="N115" s="23"/>
      <c r="O115" s="23"/>
      <c r="P115" s="23"/>
      <c r="Q115" s="23"/>
      <c r="R115" s="23"/>
      <c r="S115" s="23"/>
      <c r="T115" s="23"/>
      <c r="U115" s="23"/>
      <c r="V115" s="23"/>
      <c r="W115" s="23"/>
    </row>
    <row r="116">
      <c r="A116" s="16" t="s">
        <v>3187</v>
      </c>
      <c r="B116" s="16" t="s">
        <v>2420</v>
      </c>
      <c r="C116" s="23"/>
      <c r="D116" s="23"/>
      <c r="E116" s="15"/>
      <c r="F116" s="87" t="s">
        <v>3208</v>
      </c>
      <c r="G116" s="78" t="s">
        <v>2800</v>
      </c>
      <c r="H116" s="16" t="s">
        <v>3209</v>
      </c>
      <c r="I116" s="80"/>
      <c r="J116" s="91" t="s">
        <v>3210</v>
      </c>
      <c r="K116" s="23"/>
      <c r="L116" s="23"/>
      <c r="M116" s="23"/>
      <c r="N116" s="23"/>
      <c r="O116" s="23"/>
      <c r="P116" s="23"/>
      <c r="Q116" s="23"/>
      <c r="R116" s="23"/>
      <c r="S116" s="23"/>
      <c r="T116" s="23"/>
      <c r="U116" s="23"/>
      <c r="V116" s="23"/>
      <c r="W116" s="23"/>
    </row>
    <row r="117">
      <c r="A117" s="16" t="s">
        <v>3187</v>
      </c>
      <c r="B117" s="16" t="s">
        <v>2420</v>
      </c>
      <c r="C117" s="23"/>
      <c r="D117" s="23"/>
      <c r="E117" s="15"/>
      <c r="F117" s="87" t="s">
        <v>3211</v>
      </c>
      <c r="G117" s="78" t="s">
        <v>2800</v>
      </c>
      <c r="H117" s="16" t="s">
        <v>3212</v>
      </c>
      <c r="I117" s="80"/>
      <c r="J117" s="91" t="s">
        <v>3213</v>
      </c>
      <c r="K117" s="23"/>
      <c r="L117" s="23"/>
      <c r="M117" s="23"/>
      <c r="N117" s="23"/>
      <c r="O117" s="23"/>
      <c r="P117" s="23"/>
      <c r="Q117" s="23"/>
      <c r="R117" s="23"/>
      <c r="S117" s="23"/>
      <c r="T117" s="23"/>
      <c r="U117" s="23"/>
      <c r="V117" s="23"/>
      <c r="W117" s="23"/>
    </row>
    <row r="118" ht="51.0" customHeight="1">
      <c r="A118" s="16" t="s">
        <v>3214</v>
      </c>
      <c r="B118" s="16" t="s">
        <v>2445</v>
      </c>
      <c r="C118" s="23"/>
      <c r="D118" s="23"/>
      <c r="E118" s="16"/>
      <c r="F118" s="87" t="s">
        <v>3215</v>
      </c>
      <c r="G118" s="78" t="s">
        <v>2800</v>
      </c>
      <c r="H118" s="16" t="s">
        <v>3216</v>
      </c>
      <c r="I118" s="80"/>
      <c r="J118" s="91" t="s">
        <v>3217</v>
      </c>
      <c r="K118" s="23"/>
      <c r="L118" s="23"/>
      <c r="M118" s="23"/>
      <c r="N118" s="23"/>
      <c r="O118" s="23"/>
      <c r="P118" s="23"/>
      <c r="Q118" s="23"/>
      <c r="R118" s="23"/>
      <c r="S118" s="23"/>
      <c r="T118" s="23"/>
      <c r="U118" s="23"/>
      <c r="V118" s="23"/>
      <c r="W118" s="23"/>
    </row>
    <row r="119" ht="51.0" customHeight="1">
      <c r="A119" s="16" t="s">
        <v>3214</v>
      </c>
      <c r="B119" s="16" t="s">
        <v>2445</v>
      </c>
      <c r="C119" s="23"/>
      <c r="D119" s="23"/>
      <c r="E119" s="16"/>
      <c r="F119" s="87" t="s">
        <v>3218</v>
      </c>
      <c r="G119" s="78" t="s">
        <v>2800</v>
      </c>
      <c r="H119" s="16" t="s">
        <v>3219</v>
      </c>
      <c r="I119" s="80"/>
      <c r="J119" s="91" t="s">
        <v>3220</v>
      </c>
      <c r="K119" s="23"/>
      <c r="L119" s="23"/>
      <c r="M119" s="23"/>
      <c r="N119" s="23"/>
      <c r="O119" s="23"/>
      <c r="P119" s="23"/>
      <c r="Q119" s="23"/>
      <c r="R119" s="23"/>
      <c r="S119" s="23"/>
      <c r="T119" s="23"/>
      <c r="U119" s="23"/>
      <c r="V119" s="23"/>
      <c r="W119" s="23"/>
    </row>
    <row r="120" ht="128.25" customHeight="1">
      <c r="A120" s="16" t="s">
        <v>3221</v>
      </c>
      <c r="B120" s="16" t="s">
        <v>2445</v>
      </c>
      <c r="C120" s="23"/>
      <c r="D120" s="23"/>
      <c r="E120" s="15"/>
      <c r="F120" s="87" t="s">
        <v>3222</v>
      </c>
      <c r="G120" s="78" t="s">
        <v>2800</v>
      </c>
      <c r="H120" s="16" t="s">
        <v>3223</v>
      </c>
      <c r="I120" s="81" t="s">
        <v>3224</v>
      </c>
      <c r="J120" s="91" t="s">
        <v>3225</v>
      </c>
      <c r="K120" s="23"/>
      <c r="L120" s="23"/>
      <c r="M120" s="23"/>
      <c r="N120" s="23"/>
      <c r="O120" s="23"/>
      <c r="P120" s="23"/>
      <c r="Q120" s="23"/>
      <c r="R120" s="23"/>
      <c r="S120" s="23"/>
      <c r="T120" s="23"/>
      <c r="U120" s="23"/>
      <c r="V120" s="23"/>
      <c r="W120" s="23"/>
    </row>
    <row r="121">
      <c r="A121" s="16" t="s">
        <v>3226</v>
      </c>
      <c r="B121" s="6" t="s">
        <v>3227</v>
      </c>
      <c r="C121" s="23"/>
      <c r="D121" s="23"/>
      <c r="E121" s="23"/>
      <c r="F121" s="17" t="s">
        <v>3228</v>
      </c>
      <c r="G121" s="78" t="s">
        <v>2800</v>
      </c>
      <c r="H121" s="16" t="s">
        <v>3229</v>
      </c>
      <c r="I121" s="80"/>
      <c r="J121" s="91" t="s">
        <v>3230</v>
      </c>
      <c r="K121" s="23"/>
      <c r="L121" s="23"/>
      <c r="M121" s="23"/>
      <c r="N121" s="23"/>
      <c r="O121" s="23"/>
      <c r="P121" s="23"/>
      <c r="Q121" s="23"/>
      <c r="R121" s="23"/>
      <c r="S121" s="23"/>
      <c r="T121" s="23"/>
      <c r="U121" s="23"/>
      <c r="V121" s="23"/>
      <c r="W121" s="23"/>
    </row>
    <row r="122">
      <c r="A122" s="16" t="s">
        <v>3231</v>
      </c>
      <c r="B122" s="6" t="s">
        <v>3232</v>
      </c>
      <c r="C122" s="23"/>
      <c r="D122" s="23"/>
      <c r="E122" s="96" t="s">
        <v>3233</v>
      </c>
      <c r="F122" s="17" t="s">
        <v>3234</v>
      </c>
      <c r="G122" s="78" t="s">
        <v>2800</v>
      </c>
      <c r="H122" s="16" t="s">
        <v>3235</v>
      </c>
      <c r="I122" s="81" t="s">
        <v>3236</v>
      </c>
      <c r="J122" s="90" t="s">
        <v>3237</v>
      </c>
      <c r="K122" s="23"/>
      <c r="L122" s="23"/>
      <c r="M122" s="23"/>
      <c r="N122" s="23"/>
      <c r="O122" s="23"/>
      <c r="P122" s="23"/>
      <c r="Q122" s="23"/>
      <c r="R122" s="23"/>
      <c r="S122" s="23"/>
      <c r="T122" s="23"/>
      <c r="U122" s="23"/>
      <c r="V122" s="23"/>
      <c r="W122" s="23"/>
    </row>
    <row r="123">
      <c r="A123" s="16" t="s">
        <v>3238</v>
      </c>
      <c r="B123" s="6" t="s">
        <v>3239</v>
      </c>
      <c r="C123" s="23"/>
      <c r="D123" s="23"/>
      <c r="E123" s="23"/>
      <c r="F123" s="17" t="s">
        <v>3240</v>
      </c>
      <c r="G123" s="78" t="s">
        <v>2800</v>
      </c>
      <c r="H123" s="16" t="s">
        <v>3241</v>
      </c>
      <c r="I123" s="80"/>
      <c r="J123" s="91" t="s">
        <v>3242</v>
      </c>
      <c r="K123" s="23"/>
      <c r="L123" s="23"/>
      <c r="M123" s="23"/>
      <c r="N123" s="23"/>
      <c r="O123" s="23"/>
      <c r="P123" s="23"/>
      <c r="Q123" s="23"/>
      <c r="R123" s="23"/>
      <c r="S123" s="23"/>
      <c r="T123" s="23"/>
      <c r="U123" s="23"/>
      <c r="V123" s="23"/>
      <c r="W123" s="23"/>
    </row>
    <row r="124">
      <c r="A124" s="16" t="s">
        <v>2912</v>
      </c>
      <c r="B124" s="6" t="s">
        <v>1147</v>
      </c>
      <c r="C124" s="23"/>
      <c r="D124" s="23"/>
      <c r="E124" s="96" t="s">
        <v>3243</v>
      </c>
      <c r="F124" s="87" t="s">
        <v>3244</v>
      </c>
      <c r="G124" s="78" t="s">
        <v>2800</v>
      </c>
      <c r="H124" s="16" t="s">
        <v>3245</v>
      </c>
      <c r="I124" s="80"/>
      <c r="J124" s="91" t="s">
        <v>3246</v>
      </c>
      <c r="K124" s="23"/>
      <c r="L124" s="23"/>
      <c r="M124" s="23"/>
      <c r="N124" s="23"/>
      <c r="O124" s="23"/>
      <c r="P124" s="23"/>
      <c r="Q124" s="23"/>
      <c r="R124" s="23"/>
      <c r="S124" s="23"/>
      <c r="T124" s="23"/>
      <c r="U124" s="23"/>
      <c r="V124" s="23"/>
      <c r="W124" s="23"/>
    </row>
    <row r="125">
      <c r="A125" s="16" t="s">
        <v>3247</v>
      </c>
      <c r="B125" s="6" t="s">
        <v>1147</v>
      </c>
      <c r="C125" s="23"/>
      <c r="D125" s="23"/>
      <c r="E125" s="15"/>
      <c r="F125" s="87" t="s">
        <v>3248</v>
      </c>
      <c r="G125" s="78" t="s">
        <v>2800</v>
      </c>
      <c r="H125" s="16" t="s">
        <v>3249</v>
      </c>
      <c r="I125" s="81" t="s">
        <v>3250</v>
      </c>
      <c r="J125" s="90" t="s">
        <v>3251</v>
      </c>
      <c r="K125" s="23"/>
      <c r="L125" s="23"/>
      <c r="M125" s="23"/>
      <c r="N125" s="23"/>
      <c r="O125" s="23"/>
      <c r="P125" s="23"/>
      <c r="Q125" s="23"/>
      <c r="R125" s="23"/>
      <c r="S125" s="23"/>
      <c r="T125" s="23"/>
      <c r="U125" s="23"/>
      <c r="V125" s="23"/>
      <c r="W125" s="23"/>
    </row>
    <row r="126">
      <c r="A126" s="16" t="s">
        <v>3252</v>
      </c>
      <c r="B126" s="6" t="s">
        <v>1147</v>
      </c>
      <c r="C126" s="23"/>
      <c r="D126" s="23"/>
      <c r="E126" s="15"/>
      <c r="F126" s="87" t="s">
        <v>3253</v>
      </c>
      <c r="G126" s="78" t="s">
        <v>2800</v>
      </c>
      <c r="H126" s="16" t="s">
        <v>3254</v>
      </c>
      <c r="I126" s="80"/>
      <c r="J126" s="90" t="s">
        <v>3255</v>
      </c>
      <c r="K126" s="23"/>
      <c r="L126" s="23"/>
      <c r="M126" s="23"/>
      <c r="N126" s="23"/>
      <c r="O126" s="23"/>
      <c r="P126" s="23"/>
      <c r="Q126" s="23"/>
      <c r="R126" s="23"/>
      <c r="S126" s="23"/>
      <c r="T126" s="23"/>
      <c r="U126" s="23"/>
      <c r="V126" s="23"/>
      <c r="W126" s="23"/>
    </row>
    <row r="127">
      <c r="A127" s="16" t="s">
        <v>3256</v>
      </c>
      <c r="B127" s="6" t="s">
        <v>1147</v>
      </c>
      <c r="C127" s="23"/>
      <c r="D127" s="23"/>
      <c r="E127" s="15"/>
      <c r="F127" s="87" t="s">
        <v>3257</v>
      </c>
      <c r="G127" s="78" t="s">
        <v>2800</v>
      </c>
      <c r="H127" s="16" t="s">
        <v>3258</v>
      </c>
      <c r="I127" s="80"/>
      <c r="J127" s="90" t="s">
        <v>3259</v>
      </c>
      <c r="K127" s="23"/>
      <c r="L127" s="23"/>
      <c r="M127" s="23"/>
      <c r="N127" s="23"/>
      <c r="O127" s="23"/>
      <c r="P127" s="23"/>
      <c r="Q127" s="23"/>
      <c r="R127" s="23"/>
      <c r="S127" s="23"/>
      <c r="T127" s="23"/>
      <c r="U127" s="23"/>
      <c r="V127" s="23"/>
      <c r="W127" s="23"/>
    </row>
    <row r="128">
      <c r="A128" s="16" t="s">
        <v>2918</v>
      </c>
      <c r="B128" s="6" t="s">
        <v>1147</v>
      </c>
      <c r="C128" s="23"/>
      <c r="D128" s="23"/>
      <c r="E128" s="15"/>
      <c r="F128" s="87" t="s">
        <v>3260</v>
      </c>
      <c r="G128" s="78" t="s">
        <v>2800</v>
      </c>
      <c r="H128" s="16" t="s">
        <v>3261</v>
      </c>
      <c r="I128" s="80"/>
      <c r="J128" s="91" t="s">
        <v>3262</v>
      </c>
      <c r="K128" s="23"/>
      <c r="L128" s="23"/>
      <c r="M128" s="23"/>
      <c r="N128" s="23"/>
      <c r="O128" s="23"/>
      <c r="P128" s="23"/>
      <c r="Q128" s="23"/>
      <c r="R128" s="23"/>
      <c r="S128" s="23"/>
      <c r="T128" s="23"/>
      <c r="U128" s="23"/>
      <c r="V128" s="23"/>
      <c r="W128" s="23"/>
    </row>
    <row r="129">
      <c r="A129" s="16" t="s">
        <v>2918</v>
      </c>
      <c r="B129" s="6" t="s">
        <v>1147</v>
      </c>
      <c r="C129" s="23"/>
      <c r="D129" s="23"/>
      <c r="E129" s="16" t="s">
        <v>3263</v>
      </c>
      <c r="F129" s="87" t="s">
        <v>3264</v>
      </c>
      <c r="G129" s="78" t="s">
        <v>2800</v>
      </c>
      <c r="H129" s="16" t="s">
        <v>3265</v>
      </c>
      <c r="I129" s="81" t="s">
        <v>3266</v>
      </c>
      <c r="J129" s="91" t="s">
        <v>3267</v>
      </c>
      <c r="K129" s="23"/>
      <c r="L129" s="23"/>
      <c r="M129" s="23"/>
      <c r="N129" s="23"/>
      <c r="O129" s="23"/>
      <c r="P129" s="23"/>
      <c r="Q129" s="23"/>
      <c r="R129" s="23"/>
      <c r="S129" s="23"/>
      <c r="T129" s="23"/>
      <c r="U129" s="23"/>
      <c r="V129" s="23"/>
      <c r="W129" s="23"/>
    </row>
    <row r="130">
      <c r="A130" s="16" t="s">
        <v>3268</v>
      </c>
      <c r="B130" s="6" t="s">
        <v>1147</v>
      </c>
      <c r="C130" s="23"/>
      <c r="D130" s="23"/>
      <c r="E130" s="15"/>
      <c r="F130" s="10" t="s">
        <v>3269</v>
      </c>
      <c r="G130" s="78" t="s">
        <v>2800</v>
      </c>
      <c r="H130" s="16" t="s">
        <v>3270</v>
      </c>
      <c r="I130" s="80"/>
      <c r="J130" s="91" t="s">
        <v>3271</v>
      </c>
      <c r="K130" s="23"/>
      <c r="L130" s="23"/>
      <c r="M130" s="23"/>
      <c r="N130" s="23"/>
      <c r="O130" s="23"/>
      <c r="P130" s="23"/>
      <c r="Q130" s="23"/>
      <c r="R130" s="23"/>
      <c r="S130" s="23"/>
      <c r="T130" s="23"/>
      <c r="U130" s="23"/>
      <c r="V130" s="23"/>
      <c r="W130" s="23"/>
    </row>
    <row r="131">
      <c r="A131" s="16" t="s">
        <v>3268</v>
      </c>
      <c r="B131" s="6" t="s">
        <v>1147</v>
      </c>
      <c r="C131" s="23"/>
      <c r="D131" s="23"/>
      <c r="E131" s="16" t="s">
        <v>3272</v>
      </c>
      <c r="F131" s="10" t="s">
        <v>3273</v>
      </c>
      <c r="G131" s="78" t="s">
        <v>2800</v>
      </c>
      <c r="H131" s="16" t="s">
        <v>3274</v>
      </c>
      <c r="I131" s="80"/>
      <c r="J131" s="91" t="s">
        <v>3275</v>
      </c>
      <c r="K131" s="23"/>
      <c r="L131" s="23"/>
      <c r="M131" s="23"/>
      <c r="N131" s="23"/>
      <c r="O131" s="23"/>
      <c r="P131" s="23"/>
      <c r="Q131" s="23"/>
      <c r="R131" s="23"/>
      <c r="S131" s="23"/>
      <c r="T131" s="23"/>
      <c r="U131" s="23"/>
      <c r="V131" s="23"/>
      <c r="W131" s="23"/>
    </row>
    <row r="132">
      <c r="A132" s="16" t="s">
        <v>3276</v>
      </c>
      <c r="B132" s="6" t="s">
        <v>3277</v>
      </c>
      <c r="C132" s="23"/>
      <c r="D132" s="23"/>
      <c r="E132" s="23"/>
      <c r="F132" s="17" t="s">
        <v>3278</v>
      </c>
      <c r="G132" s="78" t="s">
        <v>2800</v>
      </c>
      <c r="H132" s="16" t="s">
        <v>3279</v>
      </c>
      <c r="I132" s="80"/>
      <c r="J132" s="91" t="s">
        <v>3280</v>
      </c>
      <c r="K132" s="23"/>
      <c r="L132" s="23"/>
      <c r="M132" s="23"/>
      <c r="N132" s="23"/>
      <c r="O132" s="23"/>
      <c r="P132" s="23"/>
      <c r="Q132" s="23"/>
      <c r="R132" s="23"/>
      <c r="S132" s="23"/>
      <c r="T132" s="23"/>
      <c r="U132" s="23"/>
      <c r="V132" s="23"/>
      <c r="W132" s="23"/>
    </row>
    <row r="133" ht="57.0" customHeight="1">
      <c r="A133" s="16" t="s">
        <v>3281</v>
      </c>
      <c r="B133" s="6" t="s">
        <v>3282</v>
      </c>
      <c r="C133" s="23"/>
      <c r="D133" s="23"/>
      <c r="E133" s="23"/>
      <c r="F133" s="17" t="s">
        <v>3283</v>
      </c>
      <c r="G133" s="78" t="s">
        <v>2800</v>
      </c>
      <c r="H133" s="16" t="s">
        <v>3284</v>
      </c>
      <c r="I133" s="81" t="s">
        <v>3285</v>
      </c>
      <c r="J133" s="91" t="s">
        <v>3286</v>
      </c>
      <c r="K133" s="23"/>
      <c r="L133" s="23"/>
      <c r="M133" s="23"/>
      <c r="N133" s="23"/>
      <c r="O133" s="23"/>
      <c r="P133" s="23"/>
      <c r="Q133" s="23"/>
      <c r="R133" s="23"/>
      <c r="S133" s="23"/>
      <c r="T133" s="23"/>
      <c r="U133" s="23"/>
      <c r="V133" s="23"/>
      <c r="W133" s="23"/>
    </row>
    <row r="134">
      <c r="A134" s="16" t="s">
        <v>3287</v>
      </c>
      <c r="B134" s="6" t="s">
        <v>3288</v>
      </c>
      <c r="C134" s="23"/>
      <c r="D134" s="23"/>
      <c r="E134" s="96" t="s">
        <v>3289</v>
      </c>
      <c r="F134" s="17" t="s">
        <v>3290</v>
      </c>
      <c r="G134" s="78" t="s">
        <v>2800</v>
      </c>
      <c r="H134" s="16" t="s">
        <v>3291</v>
      </c>
      <c r="I134" s="80"/>
      <c r="J134" s="90" t="s">
        <v>3292</v>
      </c>
      <c r="K134" s="23"/>
      <c r="L134" s="23"/>
      <c r="M134" s="23"/>
      <c r="N134" s="23"/>
      <c r="O134" s="23"/>
      <c r="P134" s="23"/>
      <c r="Q134" s="23"/>
      <c r="R134" s="23"/>
      <c r="S134" s="23"/>
      <c r="T134" s="23"/>
      <c r="U134" s="23"/>
      <c r="V134" s="23"/>
      <c r="W134" s="23"/>
    </row>
    <row r="135">
      <c r="A135" s="16" t="s">
        <v>3293</v>
      </c>
      <c r="B135" s="16" t="s">
        <v>2135</v>
      </c>
      <c r="C135" s="23"/>
      <c r="D135" s="23"/>
      <c r="E135" s="23"/>
      <c r="F135" s="30" t="s">
        <v>3294</v>
      </c>
      <c r="G135" s="78" t="s">
        <v>2800</v>
      </c>
      <c r="H135" s="16" t="s">
        <v>3295</v>
      </c>
      <c r="I135" s="81" t="s">
        <v>3296</v>
      </c>
      <c r="J135" s="90" t="s">
        <v>3297</v>
      </c>
      <c r="K135" s="23"/>
      <c r="L135" s="23"/>
      <c r="M135" s="23"/>
      <c r="N135" s="23"/>
      <c r="O135" s="23"/>
      <c r="P135" s="23"/>
      <c r="Q135" s="23"/>
      <c r="R135" s="23"/>
      <c r="S135" s="23"/>
      <c r="T135" s="23"/>
      <c r="U135" s="23"/>
      <c r="V135" s="23"/>
      <c r="W135" s="23"/>
    </row>
    <row r="136" ht="294.0" customHeight="1">
      <c r="A136" s="16" t="s">
        <v>3293</v>
      </c>
      <c r="B136" s="16" t="s">
        <v>2135</v>
      </c>
      <c r="C136" s="23"/>
      <c r="D136" s="23"/>
      <c r="E136" s="9"/>
      <c r="F136" s="17" t="s">
        <v>3298</v>
      </c>
      <c r="G136" s="78" t="s">
        <v>2800</v>
      </c>
      <c r="H136" s="16" t="s">
        <v>3299</v>
      </c>
      <c r="I136" s="80"/>
      <c r="J136" s="90" t="s">
        <v>3300</v>
      </c>
      <c r="K136" s="23"/>
      <c r="L136" s="23"/>
      <c r="M136" s="23"/>
      <c r="N136" s="23"/>
      <c r="O136" s="23"/>
      <c r="P136" s="23"/>
      <c r="Q136" s="23"/>
      <c r="R136" s="23"/>
      <c r="S136" s="23"/>
      <c r="T136" s="23"/>
      <c r="U136" s="23"/>
      <c r="V136" s="23"/>
      <c r="W136" s="23"/>
    </row>
    <row r="137">
      <c r="A137" s="16" t="s">
        <v>3301</v>
      </c>
      <c r="B137" s="6" t="s">
        <v>3302</v>
      </c>
      <c r="C137" s="9"/>
      <c r="D137" s="9"/>
      <c r="E137" s="23"/>
      <c r="F137" s="30" t="s">
        <v>3303</v>
      </c>
      <c r="G137" s="78" t="s">
        <v>2800</v>
      </c>
      <c r="H137" s="16" t="s">
        <v>3304</v>
      </c>
      <c r="I137" s="80"/>
      <c r="J137" s="91" t="s">
        <v>3305</v>
      </c>
      <c r="K137" s="23"/>
      <c r="L137" s="23"/>
      <c r="M137" s="23"/>
      <c r="N137" s="23"/>
      <c r="O137" s="23"/>
      <c r="P137" s="23"/>
      <c r="Q137" s="23"/>
      <c r="R137" s="23"/>
      <c r="S137" s="23"/>
      <c r="T137" s="23"/>
      <c r="U137" s="23"/>
      <c r="V137" s="23"/>
      <c r="W137" s="23"/>
    </row>
    <row r="138">
      <c r="A138" s="16" t="s">
        <v>3301</v>
      </c>
      <c r="B138" s="6" t="s">
        <v>3302</v>
      </c>
      <c r="C138" s="9"/>
      <c r="D138" s="9"/>
      <c r="E138" s="16" t="s">
        <v>3306</v>
      </c>
      <c r="F138" s="46" t="s">
        <v>3307</v>
      </c>
      <c r="G138" s="78" t="s">
        <v>2800</v>
      </c>
      <c r="H138" s="16" t="s">
        <v>3308</v>
      </c>
      <c r="I138" s="80"/>
      <c r="J138" s="91" t="s">
        <v>3309</v>
      </c>
      <c r="K138" s="23"/>
      <c r="L138" s="23"/>
      <c r="M138" s="23"/>
      <c r="N138" s="23"/>
      <c r="O138" s="23"/>
      <c r="P138" s="23"/>
      <c r="Q138" s="23"/>
      <c r="R138" s="23"/>
      <c r="S138" s="23"/>
      <c r="T138" s="23"/>
      <c r="U138" s="23"/>
      <c r="V138" s="23"/>
      <c r="W138" s="23"/>
    </row>
    <row r="139">
      <c r="A139" s="16" t="s">
        <v>3301</v>
      </c>
      <c r="B139" s="6" t="s">
        <v>3310</v>
      </c>
      <c r="C139" s="9"/>
      <c r="D139" s="23"/>
      <c r="E139" s="23"/>
      <c r="F139" s="30" t="s">
        <v>3311</v>
      </c>
      <c r="G139" s="78" t="s">
        <v>2800</v>
      </c>
      <c r="H139" s="16" t="s">
        <v>3312</v>
      </c>
      <c r="I139" s="80"/>
      <c r="J139" s="91" t="s">
        <v>3313</v>
      </c>
      <c r="K139" s="23"/>
      <c r="L139" s="23"/>
      <c r="M139" s="23"/>
      <c r="N139" s="23"/>
      <c r="O139" s="23"/>
      <c r="P139" s="23"/>
      <c r="Q139" s="23"/>
      <c r="R139" s="23"/>
      <c r="S139" s="23"/>
      <c r="T139" s="23"/>
      <c r="U139" s="23"/>
      <c r="V139" s="23"/>
      <c r="W139" s="23"/>
    </row>
    <row r="140">
      <c r="A140" s="16" t="s">
        <v>3301</v>
      </c>
      <c r="B140" s="6" t="s">
        <v>3310</v>
      </c>
      <c r="C140" s="9"/>
      <c r="D140" s="23"/>
      <c r="E140" s="17" t="s">
        <v>3314</v>
      </c>
      <c r="F140" s="46" t="s">
        <v>3307</v>
      </c>
      <c r="G140" s="78" t="s">
        <v>2800</v>
      </c>
      <c r="H140" s="16" t="s">
        <v>3315</v>
      </c>
      <c r="I140" s="80"/>
      <c r="J140" s="91" t="s">
        <v>3316</v>
      </c>
      <c r="K140" s="23"/>
      <c r="L140" s="23"/>
      <c r="M140" s="23"/>
      <c r="N140" s="23"/>
      <c r="O140" s="23"/>
      <c r="P140" s="23"/>
      <c r="Q140" s="23"/>
      <c r="R140" s="23"/>
      <c r="S140" s="23"/>
      <c r="T140" s="23"/>
      <c r="U140" s="23"/>
      <c r="V140" s="23"/>
      <c r="W140" s="23"/>
    </row>
    <row r="141">
      <c r="A141" s="16" t="s">
        <v>3301</v>
      </c>
      <c r="B141" s="6" t="s">
        <v>3317</v>
      </c>
      <c r="C141" s="9"/>
      <c r="D141" s="9"/>
      <c r="E141" s="9"/>
      <c r="F141" s="97" t="s">
        <v>3318</v>
      </c>
      <c r="G141" s="78" t="s">
        <v>2800</v>
      </c>
      <c r="H141" s="16" t="s">
        <v>3319</v>
      </c>
      <c r="I141" s="81"/>
      <c r="J141" s="91" t="s">
        <v>3320</v>
      </c>
      <c r="K141" s="23"/>
      <c r="L141" s="23"/>
      <c r="M141" s="23"/>
      <c r="N141" s="23"/>
      <c r="O141" s="23"/>
      <c r="P141" s="23"/>
      <c r="Q141" s="23"/>
      <c r="R141" s="23"/>
      <c r="S141" s="23"/>
      <c r="T141" s="23"/>
      <c r="U141" s="23"/>
      <c r="V141" s="23"/>
      <c r="W141" s="23"/>
    </row>
    <row r="142">
      <c r="A142" s="16" t="s">
        <v>3301</v>
      </c>
      <c r="B142" s="6" t="s">
        <v>3317</v>
      </c>
      <c r="C142" s="9"/>
      <c r="D142" s="9"/>
      <c r="E142" s="16" t="s">
        <v>3321</v>
      </c>
      <c r="F142" s="46" t="s">
        <v>3307</v>
      </c>
      <c r="G142" s="78" t="s">
        <v>2800</v>
      </c>
      <c r="H142" s="16" t="s">
        <v>3322</v>
      </c>
      <c r="I142" s="81"/>
      <c r="J142" s="91" t="s">
        <v>3323</v>
      </c>
      <c r="K142" s="23"/>
      <c r="L142" s="23"/>
      <c r="M142" s="23"/>
      <c r="N142" s="23"/>
      <c r="O142" s="23"/>
      <c r="P142" s="23"/>
      <c r="Q142" s="23"/>
      <c r="R142" s="23"/>
      <c r="S142" s="23"/>
      <c r="T142" s="23"/>
      <c r="U142" s="23"/>
      <c r="V142" s="23"/>
      <c r="W142" s="23"/>
    </row>
    <row r="143">
      <c r="A143" s="16" t="s">
        <v>3324</v>
      </c>
      <c r="B143" s="16" t="s">
        <v>3325</v>
      </c>
      <c r="C143" s="17"/>
      <c r="D143" s="23"/>
      <c r="E143" s="16" t="s">
        <v>3326</v>
      </c>
      <c r="F143" s="87" t="s">
        <v>3327</v>
      </c>
      <c r="G143" s="78" t="s">
        <v>2800</v>
      </c>
      <c r="H143" s="16" t="s">
        <v>3328</v>
      </c>
      <c r="I143" s="80"/>
      <c r="J143" s="90" t="s">
        <v>3329</v>
      </c>
      <c r="K143" s="23"/>
      <c r="L143" s="23"/>
      <c r="M143" s="23"/>
      <c r="N143" s="23"/>
      <c r="O143" s="23"/>
      <c r="P143" s="23"/>
      <c r="Q143" s="23"/>
      <c r="R143" s="23"/>
      <c r="S143" s="23"/>
      <c r="T143" s="23"/>
      <c r="U143" s="23"/>
      <c r="V143" s="23"/>
      <c r="W143" s="23"/>
    </row>
    <row r="144">
      <c r="A144" s="16" t="s">
        <v>3330</v>
      </c>
      <c r="B144" s="16" t="s">
        <v>3331</v>
      </c>
      <c r="C144" s="17"/>
      <c r="D144" s="23"/>
      <c r="E144" s="16" t="s">
        <v>3332</v>
      </c>
      <c r="F144" s="87" t="s">
        <v>3333</v>
      </c>
      <c r="G144" s="78" t="s">
        <v>2800</v>
      </c>
      <c r="H144" s="16" t="s">
        <v>3334</v>
      </c>
      <c r="I144" s="80"/>
      <c r="J144" s="91" t="s">
        <v>3335</v>
      </c>
      <c r="K144" s="23"/>
      <c r="L144" s="23"/>
      <c r="M144" s="23"/>
      <c r="N144" s="23"/>
      <c r="O144" s="23"/>
      <c r="P144" s="23"/>
      <c r="Q144" s="23"/>
      <c r="R144" s="23"/>
      <c r="S144" s="23"/>
      <c r="T144" s="23"/>
      <c r="U144" s="23"/>
      <c r="V144" s="23"/>
      <c r="W144" s="23"/>
    </row>
    <row r="145" ht="60.0" customHeight="1">
      <c r="A145" s="16" t="s">
        <v>3336</v>
      </c>
      <c r="B145" s="16" t="s">
        <v>3337</v>
      </c>
      <c r="C145" s="17"/>
      <c r="D145" s="23"/>
      <c r="E145" s="16" t="s">
        <v>3338</v>
      </c>
      <c r="F145" s="87" t="s">
        <v>3336</v>
      </c>
      <c r="G145" s="78" t="s">
        <v>2800</v>
      </c>
      <c r="H145" s="16" t="s">
        <v>3339</v>
      </c>
      <c r="I145" s="80"/>
      <c r="J145" s="91" t="s">
        <v>3340</v>
      </c>
      <c r="K145" s="23"/>
      <c r="L145" s="23"/>
      <c r="M145" s="23"/>
      <c r="N145" s="23"/>
      <c r="O145" s="23"/>
      <c r="P145" s="23"/>
      <c r="Q145" s="23"/>
      <c r="R145" s="23"/>
      <c r="S145" s="23"/>
      <c r="T145" s="23"/>
      <c r="U145" s="23"/>
      <c r="V145" s="23"/>
      <c r="W145" s="23"/>
    </row>
    <row r="146" ht="60.75" customHeight="1">
      <c r="A146" s="16" t="s">
        <v>3341</v>
      </c>
      <c r="B146" s="16" t="s">
        <v>3342</v>
      </c>
      <c r="C146" s="17"/>
      <c r="D146" s="23"/>
      <c r="E146" s="16"/>
      <c r="F146" s="10" t="s">
        <v>3343</v>
      </c>
      <c r="G146" s="78" t="s">
        <v>2800</v>
      </c>
      <c r="H146" s="16" t="s">
        <v>3344</v>
      </c>
      <c r="I146" s="81" t="s">
        <v>3345</v>
      </c>
      <c r="J146" s="91" t="s">
        <v>3346</v>
      </c>
      <c r="K146" s="23"/>
      <c r="L146" s="23"/>
      <c r="M146" s="23"/>
      <c r="N146" s="23"/>
      <c r="O146" s="23"/>
      <c r="P146" s="23"/>
      <c r="Q146" s="23"/>
      <c r="R146" s="23"/>
      <c r="S146" s="23"/>
      <c r="T146" s="23"/>
      <c r="U146" s="23"/>
      <c r="V146" s="23"/>
      <c r="W146" s="23"/>
    </row>
    <row r="147">
      <c r="A147" s="16" t="s">
        <v>3347</v>
      </c>
      <c r="B147" s="16" t="s">
        <v>3348</v>
      </c>
      <c r="C147" s="9"/>
      <c r="D147" s="23"/>
      <c r="E147" s="23"/>
      <c r="F147" s="10" t="s">
        <v>3349</v>
      </c>
      <c r="G147" s="78" t="s">
        <v>2800</v>
      </c>
      <c r="H147" s="16" t="s">
        <v>3350</v>
      </c>
      <c r="I147" s="80"/>
      <c r="J147" s="91" t="s">
        <v>3351</v>
      </c>
      <c r="K147" s="23"/>
      <c r="L147" s="23"/>
      <c r="M147" s="23"/>
      <c r="N147" s="23"/>
      <c r="O147" s="23"/>
      <c r="P147" s="23"/>
      <c r="Q147" s="23"/>
      <c r="R147" s="23"/>
      <c r="S147" s="23"/>
      <c r="T147" s="23"/>
      <c r="U147" s="23"/>
      <c r="V147" s="23"/>
      <c r="W147" s="23"/>
    </row>
    <row r="148">
      <c r="A148" s="16" t="s">
        <v>2981</v>
      </c>
      <c r="B148" s="16" t="s">
        <v>3352</v>
      </c>
      <c r="C148" s="98" t="s">
        <v>3353</v>
      </c>
      <c r="D148" s="23"/>
      <c r="E148" s="16" t="s">
        <v>3354</v>
      </c>
      <c r="F148" s="10" t="s">
        <v>3355</v>
      </c>
      <c r="G148" s="78" t="s">
        <v>2800</v>
      </c>
      <c r="H148" s="16" t="s">
        <v>3356</v>
      </c>
      <c r="I148" s="80"/>
      <c r="J148" s="91" t="s">
        <v>3357</v>
      </c>
      <c r="K148" s="23"/>
      <c r="L148" s="23"/>
      <c r="M148" s="23"/>
      <c r="N148" s="23"/>
      <c r="O148" s="23"/>
      <c r="P148" s="23"/>
      <c r="Q148" s="23"/>
      <c r="R148" s="23"/>
      <c r="S148" s="23"/>
      <c r="T148" s="23"/>
      <c r="U148" s="23"/>
      <c r="V148" s="23"/>
      <c r="W148" s="23"/>
    </row>
    <row r="149">
      <c r="A149" s="16" t="s">
        <v>2856</v>
      </c>
      <c r="B149" s="16" t="s">
        <v>3358</v>
      </c>
      <c r="C149" s="9"/>
      <c r="D149" s="23"/>
      <c r="E149" s="16" t="s">
        <v>2859</v>
      </c>
      <c r="F149" s="10" t="s">
        <v>3359</v>
      </c>
      <c r="G149" s="78" t="s">
        <v>2800</v>
      </c>
      <c r="H149" s="16" t="s">
        <v>3360</v>
      </c>
      <c r="I149" s="80"/>
      <c r="J149" s="91" t="s">
        <v>3361</v>
      </c>
      <c r="K149" s="23"/>
      <c r="L149" s="23"/>
      <c r="M149" s="23"/>
      <c r="N149" s="23"/>
      <c r="O149" s="23"/>
      <c r="P149" s="23"/>
      <c r="Q149" s="23"/>
      <c r="R149" s="23"/>
      <c r="S149" s="23"/>
      <c r="T149" s="23"/>
      <c r="U149" s="23"/>
      <c r="V149" s="23"/>
      <c r="W149" s="23"/>
    </row>
    <row r="150">
      <c r="A150" s="16" t="s">
        <v>3362</v>
      </c>
      <c r="B150" s="6" t="s">
        <v>1181</v>
      </c>
      <c r="C150" s="17"/>
      <c r="D150" s="23"/>
      <c r="E150" s="15"/>
      <c r="F150" s="87" t="s">
        <v>3363</v>
      </c>
      <c r="G150" s="78" t="s">
        <v>2800</v>
      </c>
      <c r="H150" s="16" t="s">
        <v>3364</v>
      </c>
      <c r="I150" s="81" t="s">
        <v>3365</v>
      </c>
      <c r="J150" s="91" t="s">
        <v>3366</v>
      </c>
      <c r="K150" s="23"/>
      <c r="L150" s="23"/>
      <c r="M150" s="23"/>
      <c r="N150" s="23"/>
      <c r="O150" s="23"/>
      <c r="P150" s="23"/>
      <c r="Q150" s="23"/>
      <c r="R150" s="23"/>
      <c r="S150" s="23"/>
      <c r="T150" s="23"/>
      <c r="U150" s="23"/>
      <c r="V150" s="23"/>
      <c r="W150" s="23"/>
    </row>
    <row r="151">
      <c r="A151" s="16" t="s">
        <v>3367</v>
      </c>
      <c r="B151" s="6" t="s">
        <v>1181</v>
      </c>
      <c r="C151" s="23"/>
      <c r="D151" s="23"/>
      <c r="E151" s="16" t="s">
        <v>3368</v>
      </c>
      <c r="F151" s="87" t="s">
        <v>3369</v>
      </c>
      <c r="G151" s="78" t="s">
        <v>2800</v>
      </c>
      <c r="H151" s="16" t="s">
        <v>3370</v>
      </c>
      <c r="I151" s="81" t="s">
        <v>3365</v>
      </c>
      <c r="J151" s="91" t="s">
        <v>3371</v>
      </c>
      <c r="K151" s="23"/>
      <c r="L151" s="23"/>
      <c r="M151" s="23"/>
      <c r="N151" s="23"/>
      <c r="O151" s="23"/>
      <c r="P151" s="23"/>
      <c r="Q151" s="23"/>
      <c r="R151" s="23"/>
      <c r="S151" s="23"/>
      <c r="T151" s="23"/>
      <c r="U151" s="23"/>
      <c r="V151" s="23"/>
      <c r="W151" s="23"/>
    </row>
    <row r="152">
      <c r="A152" s="16" t="s">
        <v>3372</v>
      </c>
      <c r="B152" s="15" t="s">
        <v>3373</v>
      </c>
      <c r="C152" s="23"/>
      <c r="D152" s="23"/>
      <c r="E152" s="16" t="s">
        <v>3374</v>
      </c>
      <c r="F152" s="99" t="s">
        <v>3375</v>
      </c>
      <c r="G152" s="78" t="s">
        <v>2800</v>
      </c>
      <c r="H152" s="16" t="s">
        <v>3376</v>
      </c>
      <c r="I152" s="80"/>
      <c r="J152" s="91" t="s">
        <v>3377</v>
      </c>
      <c r="K152" s="23"/>
      <c r="L152" s="23"/>
      <c r="M152" s="23"/>
      <c r="N152" s="23"/>
      <c r="O152" s="23"/>
      <c r="P152" s="23"/>
      <c r="Q152" s="23"/>
      <c r="R152" s="23"/>
      <c r="S152" s="23"/>
      <c r="T152" s="23"/>
      <c r="U152" s="23"/>
      <c r="V152" s="23"/>
      <c r="W152" s="23"/>
    </row>
    <row r="153">
      <c r="A153" s="10" t="s">
        <v>3378</v>
      </c>
      <c r="B153" s="16" t="s">
        <v>3379</v>
      </c>
      <c r="C153" s="23"/>
      <c r="D153" s="23"/>
      <c r="E153" s="16" t="s">
        <v>3380</v>
      </c>
      <c r="F153" s="87" t="s">
        <v>3381</v>
      </c>
      <c r="G153" s="78" t="s">
        <v>2800</v>
      </c>
      <c r="H153" s="16" t="s">
        <v>3382</v>
      </c>
      <c r="I153" s="80"/>
      <c r="J153" s="91" t="s">
        <v>3383</v>
      </c>
      <c r="K153" s="23"/>
      <c r="L153" s="23"/>
      <c r="M153" s="23"/>
      <c r="N153" s="23"/>
      <c r="O153" s="23"/>
      <c r="P153" s="23"/>
      <c r="Q153" s="23"/>
      <c r="R153" s="23"/>
      <c r="S153" s="23"/>
      <c r="T153" s="23"/>
      <c r="U153" s="23"/>
      <c r="V153" s="23"/>
      <c r="W153" s="23"/>
    </row>
    <row r="154">
      <c r="A154" s="10" t="s">
        <v>3384</v>
      </c>
      <c r="B154" s="16" t="s">
        <v>3385</v>
      </c>
      <c r="C154" s="23"/>
      <c r="D154" s="23"/>
      <c r="E154" s="15"/>
      <c r="F154" s="87" t="s">
        <v>3384</v>
      </c>
      <c r="G154" s="78" t="s">
        <v>2800</v>
      </c>
      <c r="H154" s="16" t="s">
        <v>3386</v>
      </c>
      <c r="I154" s="80"/>
      <c r="J154" s="91" t="s">
        <v>3387</v>
      </c>
      <c r="K154" s="23"/>
      <c r="L154" s="23"/>
      <c r="M154" s="23"/>
      <c r="N154" s="23"/>
      <c r="O154" s="23"/>
      <c r="P154" s="23"/>
      <c r="Q154" s="23"/>
      <c r="R154" s="23"/>
      <c r="S154" s="23"/>
      <c r="T154" s="23"/>
      <c r="U154" s="23"/>
      <c r="V154" s="23"/>
      <c r="W154" s="23"/>
    </row>
    <row r="155">
      <c r="A155" s="10" t="s">
        <v>3388</v>
      </c>
      <c r="B155" s="16" t="s">
        <v>3389</v>
      </c>
      <c r="C155" s="23"/>
      <c r="D155" s="23"/>
      <c r="E155" s="16" t="s">
        <v>3390</v>
      </c>
      <c r="F155" s="87" t="s">
        <v>3391</v>
      </c>
      <c r="G155" s="78" t="s">
        <v>2800</v>
      </c>
      <c r="H155" s="16" t="s">
        <v>3392</v>
      </c>
      <c r="I155" s="80"/>
      <c r="J155" s="90" t="s">
        <v>3393</v>
      </c>
      <c r="K155" s="23"/>
      <c r="L155" s="23"/>
      <c r="M155" s="23"/>
      <c r="N155" s="23"/>
      <c r="O155" s="23"/>
      <c r="P155" s="23"/>
      <c r="Q155" s="23"/>
      <c r="R155" s="23"/>
      <c r="S155" s="23"/>
      <c r="T155" s="23"/>
      <c r="U155" s="23"/>
      <c r="V155" s="23"/>
      <c r="W155" s="23"/>
    </row>
    <row r="156">
      <c r="A156" s="10" t="s">
        <v>3394</v>
      </c>
      <c r="B156" s="16" t="s">
        <v>3395</v>
      </c>
      <c r="C156" s="23"/>
      <c r="D156" s="23"/>
      <c r="E156" s="16"/>
      <c r="F156" s="87" t="s">
        <v>3396</v>
      </c>
      <c r="G156" s="78" t="s">
        <v>2800</v>
      </c>
      <c r="H156" s="16" t="s">
        <v>3397</v>
      </c>
      <c r="I156" s="80"/>
      <c r="J156" s="91" t="s">
        <v>3398</v>
      </c>
      <c r="K156" s="23"/>
      <c r="L156" s="23"/>
      <c r="M156" s="23"/>
      <c r="N156" s="23"/>
      <c r="O156" s="23"/>
      <c r="P156" s="23"/>
      <c r="Q156" s="23"/>
      <c r="R156" s="23"/>
      <c r="S156" s="23"/>
      <c r="T156" s="23"/>
      <c r="U156" s="23"/>
      <c r="V156" s="23"/>
      <c r="W156" s="23"/>
    </row>
    <row r="157">
      <c r="A157" s="10" t="s">
        <v>3399</v>
      </c>
      <c r="B157" s="16" t="s">
        <v>3400</v>
      </c>
      <c r="C157" s="23"/>
      <c r="D157" s="23"/>
      <c r="E157" s="16" t="s">
        <v>3401</v>
      </c>
      <c r="F157" s="10" t="s">
        <v>3399</v>
      </c>
      <c r="G157" s="78" t="s">
        <v>2800</v>
      </c>
      <c r="H157" s="16" t="s">
        <v>3402</v>
      </c>
      <c r="I157" s="80"/>
      <c r="J157" s="91" t="s">
        <v>3403</v>
      </c>
      <c r="K157" s="23"/>
      <c r="L157" s="23"/>
      <c r="M157" s="23"/>
      <c r="N157" s="23"/>
      <c r="O157" s="23"/>
      <c r="P157" s="23"/>
      <c r="Q157" s="23"/>
      <c r="R157" s="23"/>
      <c r="S157" s="23"/>
      <c r="T157" s="23"/>
      <c r="U157" s="23"/>
      <c r="V157" s="23"/>
      <c r="W157" s="23"/>
    </row>
    <row r="158" ht="52.5" customHeight="1">
      <c r="A158" s="16" t="s">
        <v>3404</v>
      </c>
      <c r="B158" s="15" t="s">
        <v>3405</v>
      </c>
      <c r="C158" s="23"/>
      <c r="D158" s="23"/>
      <c r="E158" s="16" t="s">
        <v>3406</v>
      </c>
      <c r="F158" s="17" t="s">
        <v>1881</v>
      </c>
      <c r="G158" s="78" t="s">
        <v>2800</v>
      </c>
      <c r="H158" s="16" t="s">
        <v>3407</v>
      </c>
      <c r="I158" s="80"/>
      <c r="J158" s="90" t="s">
        <v>3408</v>
      </c>
      <c r="K158" s="23"/>
      <c r="L158" s="23"/>
      <c r="M158" s="23"/>
      <c r="N158" s="23"/>
      <c r="O158" s="23"/>
      <c r="P158" s="23"/>
      <c r="Q158" s="23"/>
      <c r="R158" s="23"/>
      <c r="S158" s="23"/>
      <c r="T158" s="23"/>
      <c r="U158" s="23"/>
      <c r="V158" s="23"/>
      <c r="W158" s="23"/>
    </row>
    <row r="159" ht="51.75" customHeight="1">
      <c r="A159" s="16" t="s">
        <v>2904</v>
      </c>
      <c r="B159" s="15" t="s">
        <v>3409</v>
      </c>
      <c r="C159" s="23"/>
      <c r="D159" s="23"/>
      <c r="E159" s="16" t="s">
        <v>3410</v>
      </c>
      <c r="F159" s="17" t="s">
        <v>1884</v>
      </c>
      <c r="G159" s="78" t="s">
        <v>2800</v>
      </c>
      <c r="H159" s="16" t="s">
        <v>3411</v>
      </c>
      <c r="I159" s="80"/>
      <c r="J159" s="91" t="s">
        <v>3412</v>
      </c>
      <c r="K159" s="23"/>
      <c r="L159" s="23"/>
      <c r="M159" s="23"/>
      <c r="N159" s="23"/>
      <c r="O159" s="23"/>
      <c r="P159" s="23"/>
      <c r="Q159" s="23"/>
      <c r="R159" s="23"/>
      <c r="S159" s="23"/>
      <c r="T159" s="23"/>
      <c r="U159" s="23"/>
      <c r="V159" s="23"/>
      <c r="W159" s="23"/>
    </row>
    <row r="160" ht="51.75" customHeight="1">
      <c r="A160" s="16" t="s">
        <v>3413</v>
      </c>
      <c r="B160" s="16" t="s">
        <v>3414</v>
      </c>
      <c r="C160" s="23"/>
      <c r="D160" s="23"/>
      <c r="E160" s="16" t="s">
        <v>3415</v>
      </c>
      <c r="F160" s="17" t="s">
        <v>3416</v>
      </c>
      <c r="G160" s="78" t="s">
        <v>2800</v>
      </c>
      <c r="H160" s="16" t="s">
        <v>3417</v>
      </c>
      <c r="I160" s="80"/>
      <c r="J160" s="91" t="s">
        <v>3418</v>
      </c>
      <c r="K160" s="23"/>
      <c r="L160" s="23"/>
      <c r="M160" s="23"/>
      <c r="N160" s="23"/>
      <c r="O160" s="23"/>
      <c r="P160" s="23"/>
      <c r="Q160" s="23"/>
      <c r="R160" s="23"/>
      <c r="S160" s="23"/>
      <c r="T160" s="23"/>
      <c r="U160" s="23"/>
      <c r="V160" s="23"/>
      <c r="W160" s="23"/>
    </row>
    <row r="161" ht="51.75" customHeight="1">
      <c r="A161" s="16" t="s">
        <v>3413</v>
      </c>
      <c r="B161" s="16" t="s">
        <v>3414</v>
      </c>
      <c r="C161" s="23"/>
      <c r="D161" s="23"/>
      <c r="E161" s="16"/>
      <c r="F161" s="17" t="s">
        <v>3419</v>
      </c>
      <c r="G161" s="78" t="s">
        <v>2800</v>
      </c>
      <c r="H161" s="16" t="s">
        <v>3420</v>
      </c>
      <c r="I161" s="81"/>
      <c r="J161" s="91" t="s">
        <v>3421</v>
      </c>
      <c r="K161" s="23"/>
      <c r="L161" s="23"/>
      <c r="M161" s="23"/>
      <c r="N161" s="23"/>
      <c r="O161" s="23"/>
      <c r="P161" s="23"/>
      <c r="Q161" s="23"/>
      <c r="R161" s="23"/>
      <c r="S161" s="23"/>
      <c r="T161" s="23"/>
      <c r="U161" s="23"/>
      <c r="V161" s="23"/>
      <c r="W161" s="23"/>
    </row>
    <row r="162" ht="46.5" customHeight="1">
      <c r="A162" s="16" t="s">
        <v>3404</v>
      </c>
      <c r="B162" s="15" t="s">
        <v>3422</v>
      </c>
      <c r="C162" s="23"/>
      <c r="D162" s="23"/>
      <c r="E162" s="96" t="s">
        <v>3423</v>
      </c>
      <c r="F162" s="23" t="s">
        <v>3424</v>
      </c>
      <c r="G162" s="78" t="s">
        <v>2800</v>
      </c>
      <c r="H162" s="96" t="s">
        <v>3425</v>
      </c>
      <c r="I162" s="80"/>
      <c r="J162" s="91" t="s">
        <v>3426</v>
      </c>
      <c r="K162" s="23"/>
      <c r="L162" s="23"/>
      <c r="M162" s="23"/>
      <c r="N162" s="23"/>
      <c r="O162" s="23"/>
      <c r="P162" s="23"/>
      <c r="Q162" s="23"/>
      <c r="R162" s="23"/>
      <c r="S162" s="23"/>
      <c r="T162" s="23"/>
      <c r="U162" s="23"/>
      <c r="V162" s="23"/>
      <c r="W162" s="23"/>
    </row>
    <row r="163">
      <c r="A163" s="16" t="s">
        <v>3413</v>
      </c>
      <c r="B163" s="15" t="s">
        <v>3427</v>
      </c>
      <c r="C163" s="23"/>
      <c r="D163" s="23"/>
      <c r="E163" s="16" t="s">
        <v>3428</v>
      </c>
      <c r="F163" s="23" t="s">
        <v>3429</v>
      </c>
      <c r="G163" s="78" t="s">
        <v>2800</v>
      </c>
      <c r="H163" s="16" t="s">
        <v>3430</v>
      </c>
      <c r="I163" s="80"/>
      <c r="J163" s="91" t="s">
        <v>3431</v>
      </c>
      <c r="K163" s="23"/>
      <c r="L163" s="23"/>
      <c r="M163" s="23"/>
      <c r="N163" s="23"/>
      <c r="O163" s="23"/>
      <c r="P163" s="23"/>
      <c r="Q163" s="23"/>
      <c r="R163" s="23"/>
      <c r="S163" s="23"/>
      <c r="T163" s="23"/>
      <c r="U163" s="23"/>
      <c r="V163" s="23"/>
      <c r="W163" s="23"/>
    </row>
    <row r="164">
      <c r="A164" s="16" t="s">
        <v>3413</v>
      </c>
      <c r="B164" s="15" t="s">
        <v>3432</v>
      </c>
      <c r="C164" s="23"/>
      <c r="D164" s="23"/>
      <c r="E164" s="96" t="s">
        <v>3433</v>
      </c>
      <c r="F164" s="23" t="s">
        <v>3434</v>
      </c>
      <c r="G164" s="78" t="s">
        <v>2800</v>
      </c>
      <c r="H164" s="16" t="s">
        <v>3435</v>
      </c>
      <c r="I164" s="80"/>
      <c r="J164" s="90" t="s">
        <v>3436</v>
      </c>
      <c r="K164" s="23"/>
      <c r="L164" s="23"/>
      <c r="M164" s="23"/>
      <c r="N164" s="23"/>
      <c r="O164" s="23"/>
      <c r="P164" s="23"/>
      <c r="Q164" s="23"/>
      <c r="R164" s="23"/>
      <c r="S164" s="23"/>
      <c r="T164" s="23"/>
      <c r="U164" s="23"/>
      <c r="V164" s="23"/>
      <c r="W164" s="23"/>
    </row>
    <row r="165">
      <c r="A165" s="16" t="s">
        <v>3437</v>
      </c>
      <c r="B165" s="16" t="s">
        <v>3438</v>
      </c>
      <c r="C165" s="23"/>
      <c r="D165" s="23"/>
      <c r="E165" s="23"/>
      <c r="F165" s="30" t="s">
        <v>3439</v>
      </c>
      <c r="G165" s="78" t="s">
        <v>2800</v>
      </c>
      <c r="H165" s="16" t="s">
        <v>3440</v>
      </c>
      <c r="I165" s="80"/>
      <c r="J165" s="91" t="s">
        <v>3441</v>
      </c>
      <c r="K165" s="23"/>
      <c r="L165" s="23"/>
      <c r="M165" s="23"/>
      <c r="N165" s="23"/>
      <c r="O165" s="23"/>
      <c r="P165" s="23"/>
      <c r="Q165" s="23"/>
      <c r="R165" s="23"/>
      <c r="S165" s="23"/>
      <c r="T165" s="23"/>
      <c r="U165" s="23"/>
      <c r="V165" s="23"/>
      <c r="W165" s="23"/>
    </row>
    <row r="166">
      <c r="A166" s="16" t="s">
        <v>3413</v>
      </c>
      <c r="B166" s="16" t="s">
        <v>1900</v>
      </c>
      <c r="C166" s="23"/>
      <c r="D166" s="23"/>
      <c r="E166" s="17" t="s">
        <v>3442</v>
      </c>
      <c r="F166" s="46" t="s">
        <v>3443</v>
      </c>
      <c r="G166" s="78" t="s">
        <v>2800</v>
      </c>
      <c r="H166" s="16" t="s">
        <v>3444</v>
      </c>
      <c r="I166" s="80"/>
      <c r="J166" s="91" t="s">
        <v>3445</v>
      </c>
      <c r="K166" s="23"/>
      <c r="L166" s="23"/>
      <c r="M166" s="23"/>
      <c r="N166" s="23"/>
      <c r="O166" s="23"/>
      <c r="P166" s="23"/>
      <c r="Q166" s="23"/>
      <c r="R166" s="23"/>
      <c r="S166" s="23"/>
      <c r="T166" s="23"/>
      <c r="U166" s="23"/>
      <c r="V166" s="23"/>
      <c r="W166" s="23"/>
    </row>
    <row r="167">
      <c r="A167" s="16" t="s">
        <v>2904</v>
      </c>
      <c r="B167" s="16"/>
      <c r="C167" s="23"/>
      <c r="D167" s="23"/>
      <c r="E167" s="17" t="s">
        <v>3446</v>
      </c>
      <c r="F167" s="46" t="s">
        <v>3447</v>
      </c>
      <c r="G167" s="78" t="s">
        <v>2800</v>
      </c>
      <c r="H167" s="16" t="s">
        <v>3448</v>
      </c>
      <c r="I167" s="80"/>
      <c r="J167" s="91" t="s">
        <v>3449</v>
      </c>
      <c r="K167" s="23"/>
      <c r="L167" s="23"/>
      <c r="M167" s="23"/>
      <c r="N167" s="23"/>
      <c r="O167" s="23"/>
      <c r="P167" s="23"/>
      <c r="Q167" s="23"/>
      <c r="R167" s="23"/>
      <c r="S167" s="23"/>
      <c r="T167" s="23"/>
      <c r="U167" s="23"/>
      <c r="V167" s="23"/>
      <c r="W167" s="23"/>
    </row>
    <row r="168">
      <c r="A168" s="16" t="s">
        <v>2904</v>
      </c>
      <c r="B168" s="16"/>
      <c r="C168" s="23"/>
      <c r="D168" s="23"/>
      <c r="E168" s="17" t="s">
        <v>3450</v>
      </c>
      <c r="F168" s="46" t="s">
        <v>3451</v>
      </c>
      <c r="G168" s="78" t="s">
        <v>2800</v>
      </c>
      <c r="H168" s="16" t="s">
        <v>3452</v>
      </c>
      <c r="I168" s="80"/>
      <c r="J168" s="91" t="s">
        <v>3453</v>
      </c>
      <c r="K168" s="23"/>
      <c r="L168" s="23"/>
      <c r="M168" s="23"/>
      <c r="N168" s="23"/>
      <c r="O168" s="23"/>
      <c r="P168" s="23"/>
      <c r="Q168" s="23"/>
      <c r="R168" s="23"/>
      <c r="S168" s="23"/>
      <c r="T168" s="23"/>
      <c r="U168" s="23"/>
      <c r="V168" s="23"/>
      <c r="W168" s="23"/>
    </row>
    <row r="169" ht="119.25" customHeight="1">
      <c r="A169" s="16" t="s">
        <v>3437</v>
      </c>
      <c r="B169" s="16"/>
      <c r="C169" s="23"/>
      <c r="D169" s="23"/>
      <c r="E169" s="16" t="s">
        <v>3454</v>
      </c>
      <c r="F169" s="46" t="s">
        <v>3455</v>
      </c>
      <c r="G169" s="78" t="s">
        <v>2800</v>
      </c>
      <c r="H169" s="16" t="s">
        <v>3456</v>
      </c>
      <c r="I169" s="81" t="s">
        <v>3457</v>
      </c>
      <c r="J169" s="90" t="s">
        <v>3458</v>
      </c>
      <c r="K169" s="23"/>
      <c r="L169" s="23"/>
      <c r="M169" s="23"/>
      <c r="N169" s="23"/>
      <c r="O169" s="23"/>
      <c r="P169" s="23"/>
      <c r="Q169" s="23"/>
      <c r="R169" s="23"/>
      <c r="S169" s="23"/>
      <c r="T169" s="23"/>
      <c r="U169" s="23"/>
      <c r="V169" s="23"/>
      <c r="W169" s="23"/>
    </row>
    <row r="170" ht="119.25" customHeight="1">
      <c r="A170" s="16" t="s">
        <v>3437</v>
      </c>
      <c r="B170" s="16"/>
      <c r="C170" s="23"/>
      <c r="D170" s="23"/>
      <c r="E170" s="96" t="s">
        <v>3459</v>
      </c>
      <c r="F170" s="30" t="s">
        <v>3460</v>
      </c>
      <c r="G170" s="78" t="s">
        <v>2800</v>
      </c>
      <c r="H170" s="16" t="s">
        <v>3461</v>
      </c>
      <c r="I170" s="81"/>
      <c r="J170" s="90" t="s">
        <v>3462</v>
      </c>
      <c r="K170" s="23"/>
      <c r="L170" s="23"/>
      <c r="M170" s="23"/>
      <c r="N170" s="23"/>
      <c r="O170" s="23"/>
      <c r="P170" s="23"/>
      <c r="Q170" s="23"/>
      <c r="R170" s="23"/>
      <c r="S170" s="23"/>
      <c r="T170" s="23"/>
      <c r="U170" s="23"/>
      <c r="V170" s="23"/>
      <c r="W170" s="23"/>
    </row>
    <row r="171" ht="119.25" customHeight="1">
      <c r="A171" s="16" t="s">
        <v>3437</v>
      </c>
      <c r="B171" s="16"/>
      <c r="C171" s="23"/>
      <c r="D171" s="23"/>
      <c r="E171" s="16" t="s">
        <v>3463</v>
      </c>
      <c r="F171" s="30" t="s">
        <v>3464</v>
      </c>
      <c r="G171" s="78" t="s">
        <v>2800</v>
      </c>
      <c r="H171" s="16" t="s">
        <v>3465</v>
      </c>
      <c r="I171" s="81" t="s">
        <v>3466</v>
      </c>
      <c r="J171" s="90" t="s">
        <v>3467</v>
      </c>
      <c r="K171" s="23"/>
      <c r="L171" s="23"/>
      <c r="M171" s="23"/>
      <c r="N171" s="23"/>
      <c r="O171" s="23"/>
      <c r="P171" s="23"/>
      <c r="Q171" s="23"/>
      <c r="R171" s="23"/>
      <c r="S171" s="23"/>
      <c r="T171" s="23"/>
      <c r="U171" s="23"/>
      <c r="V171" s="23"/>
      <c r="W171" s="23"/>
    </row>
    <row r="172" ht="75.75" customHeight="1">
      <c r="A172" s="16" t="s">
        <v>3468</v>
      </c>
      <c r="B172" s="15" t="s">
        <v>3469</v>
      </c>
      <c r="C172" s="23"/>
      <c r="D172" s="23"/>
      <c r="E172" s="16" t="s">
        <v>3470</v>
      </c>
      <c r="F172" s="17" t="s">
        <v>3471</v>
      </c>
      <c r="G172" s="78" t="s">
        <v>2800</v>
      </c>
      <c r="H172" s="16" t="s">
        <v>3472</v>
      </c>
      <c r="I172" s="80"/>
      <c r="J172" s="90" t="s">
        <v>3473</v>
      </c>
      <c r="K172" s="23"/>
      <c r="L172" s="23"/>
      <c r="M172" s="23"/>
      <c r="N172" s="23"/>
      <c r="O172" s="23"/>
      <c r="P172" s="23"/>
      <c r="Q172" s="23"/>
      <c r="R172" s="23"/>
      <c r="S172" s="23"/>
      <c r="T172" s="23"/>
      <c r="U172" s="23"/>
      <c r="V172" s="23"/>
      <c r="W172" s="23"/>
    </row>
    <row r="173" ht="87.75" customHeight="1">
      <c r="A173" s="16" t="s">
        <v>3474</v>
      </c>
      <c r="B173" s="15" t="s">
        <v>3475</v>
      </c>
      <c r="C173" s="15" t="s">
        <v>3475</v>
      </c>
      <c r="D173" s="23"/>
      <c r="E173" s="16" t="s">
        <v>3476</v>
      </c>
      <c r="F173" s="17" t="s">
        <v>3477</v>
      </c>
      <c r="G173" s="78" t="s">
        <v>2800</v>
      </c>
      <c r="H173" s="16" t="s">
        <v>3478</v>
      </c>
      <c r="I173" s="84" t="s">
        <v>3479</v>
      </c>
      <c r="J173" s="91" t="s">
        <v>3480</v>
      </c>
      <c r="K173" s="23"/>
      <c r="L173" s="23"/>
      <c r="M173" s="23"/>
      <c r="N173" s="23"/>
      <c r="O173" s="23"/>
      <c r="P173" s="23"/>
      <c r="Q173" s="23"/>
      <c r="R173" s="23"/>
      <c r="S173" s="23"/>
      <c r="T173" s="23"/>
      <c r="U173" s="23"/>
      <c r="V173" s="23"/>
      <c r="W173" s="23"/>
    </row>
    <row r="174">
      <c r="A174" s="16" t="s">
        <v>3481</v>
      </c>
      <c r="B174" s="15" t="s">
        <v>3482</v>
      </c>
      <c r="C174" s="23"/>
      <c r="D174" s="23"/>
      <c r="E174" s="17"/>
      <c r="F174" s="17" t="s">
        <v>3483</v>
      </c>
      <c r="G174" s="78" t="s">
        <v>2800</v>
      </c>
      <c r="H174" s="16" t="s">
        <v>3484</v>
      </c>
      <c r="I174" s="81" t="s">
        <v>3485</v>
      </c>
      <c r="J174" s="91" t="s">
        <v>3486</v>
      </c>
      <c r="K174" s="23"/>
      <c r="L174" s="23"/>
      <c r="M174" s="23"/>
      <c r="N174" s="23"/>
      <c r="O174" s="23"/>
      <c r="P174" s="23"/>
      <c r="Q174" s="23"/>
      <c r="R174" s="23"/>
      <c r="S174" s="23"/>
      <c r="T174" s="23"/>
      <c r="U174" s="23"/>
      <c r="V174" s="23"/>
      <c r="W174" s="23"/>
    </row>
    <row r="175">
      <c r="A175" s="16" t="s">
        <v>3487</v>
      </c>
      <c r="B175" s="15" t="s">
        <v>3488</v>
      </c>
      <c r="C175" s="23"/>
      <c r="D175" s="23"/>
      <c r="E175" s="23"/>
      <c r="F175" s="17" t="s">
        <v>3489</v>
      </c>
      <c r="G175" s="78" t="s">
        <v>2800</v>
      </c>
      <c r="H175" s="16" t="s">
        <v>3490</v>
      </c>
      <c r="I175" s="81" t="s">
        <v>3491</v>
      </c>
      <c r="J175" s="90" t="s">
        <v>3492</v>
      </c>
      <c r="K175" s="23"/>
      <c r="L175" s="23"/>
      <c r="M175" s="23"/>
      <c r="N175" s="23"/>
      <c r="O175" s="23"/>
      <c r="P175" s="23"/>
      <c r="Q175" s="23"/>
      <c r="R175" s="23"/>
      <c r="S175" s="23"/>
      <c r="T175" s="23"/>
      <c r="U175" s="23"/>
      <c r="V175" s="23"/>
      <c r="W175" s="23"/>
    </row>
    <row r="176">
      <c r="A176" s="16" t="s">
        <v>3493</v>
      </c>
      <c r="B176" s="15" t="s">
        <v>3494</v>
      </c>
      <c r="C176" s="23"/>
      <c r="D176" s="23"/>
      <c r="E176" s="16" t="s">
        <v>3495</v>
      </c>
      <c r="F176" s="17" t="s">
        <v>3496</v>
      </c>
      <c r="G176" s="78" t="s">
        <v>2800</v>
      </c>
      <c r="H176" s="16" t="s">
        <v>3497</v>
      </c>
      <c r="I176" s="81" t="s">
        <v>3498</v>
      </c>
      <c r="J176" s="91" t="s">
        <v>3499</v>
      </c>
      <c r="K176" s="23"/>
      <c r="L176" s="23"/>
      <c r="M176" s="23"/>
      <c r="N176" s="23"/>
      <c r="O176" s="23"/>
      <c r="P176" s="23"/>
      <c r="Q176" s="23"/>
      <c r="R176" s="23"/>
      <c r="S176" s="23"/>
      <c r="T176" s="23"/>
      <c r="U176" s="23"/>
      <c r="V176" s="23"/>
      <c r="W176" s="23"/>
    </row>
    <row r="177">
      <c r="A177" s="16" t="s">
        <v>3500</v>
      </c>
      <c r="B177" s="15" t="s">
        <v>3501</v>
      </c>
      <c r="C177" s="23"/>
      <c r="D177" s="23"/>
      <c r="E177" s="16" t="s">
        <v>3502</v>
      </c>
      <c r="F177" s="17" t="s">
        <v>3503</v>
      </c>
      <c r="G177" s="78" t="s">
        <v>2800</v>
      </c>
      <c r="H177" s="16" t="s">
        <v>3504</v>
      </c>
      <c r="I177" s="80"/>
      <c r="J177" s="91" t="s">
        <v>3505</v>
      </c>
      <c r="K177" s="23"/>
      <c r="L177" s="23"/>
      <c r="M177" s="23"/>
      <c r="N177" s="23"/>
      <c r="O177" s="23"/>
      <c r="P177" s="23"/>
      <c r="Q177" s="23"/>
      <c r="R177" s="23"/>
      <c r="S177" s="23"/>
      <c r="T177" s="23"/>
      <c r="U177" s="23"/>
      <c r="V177" s="23"/>
      <c r="W177" s="23"/>
    </row>
    <row r="178">
      <c r="A178" s="16" t="s">
        <v>3506</v>
      </c>
      <c r="B178" s="15" t="s">
        <v>3507</v>
      </c>
      <c r="C178" s="23"/>
      <c r="D178" s="23"/>
      <c r="E178" s="17"/>
      <c r="F178" s="21" t="s">
        <v>3508</v>
      </c>
      <c r="G178" s="78" t="s">
        <v>2800</v>
      </c>
      <c r="H178" s="16" t="s">
        <v>3509</v>
      </c>
      <c r="I178" s="80"/>
      <c r="J178" s="91" t="s">
        <v>3510</v>
      </c>
      <c r="K178" s="23"/>
      <c r="L178" s="23"/>
      <c r="M178" s="23"/>
      <c r="N178" s="23"/>
      <c r="O178" s="23"/>
      <c r="P178" s="23"/>
      <c r="Q178" s="23"/>
      <c r="R178" s="23"/>
      <c r="S178" s="23"/>
      <c r="T178" s="23"/>
      <c r="U178" s="23"/>
      <c r="V178" s="23"/>
      <c r="W178" s="23"/>
    </row>
    <row r="179">
      <c r="A179" s="16" t="s">
        <v>3511</v>
      </c>
      <c r="B179" s="15" t="s">
        <v>3512</v>
      </c>
      <c r="C179" s="23"/>
      <c r="D179" s="23"/>
      <c r="E179" s="17"/>
      <c r="F179" s="17" t="s">
        <v>3513</v>
      </c>
      <c r="G179" s="78" t="s">
        <v>2800</v>
      </c>
      <c r="H179" s="16" t="s">
        <v>3514</v>
      </c>
      <c r="I179" s="80"/>
      <c r="J179" s="90" t="s">
        <v>3515</v>
      </c>
      <c r="K179" s="23"/>
      <c r="L179" s="23"/>
      <c r="M179" s="23"/>
      <c r="N179" s="23"/>
      <c r="O179" s="23"/>
      <c r="P179" s="23"/>
      <c r="Q179" s="23"/>
      <c r="R179" s="23"/>
      <c r="S179" s="23"/>
      <c r="T179" s="23"/>
      <c r="U179" s="23"/>
      <c r="V179" s="23"/>
      <c r="W179" s="23"/>
    </row>
    <row r="180">
      <c r="A180" s="16" t="s">
        <v>3516</v>
      </c>
      <c r="B180" s="15" t="s">
        <v>3517</v>
      </c>
      <c r="C180" s="23"/>
      <c r="D180" s="23"/>
      <c r="E180" s="16" t="s">
        <v>3518</v>
      </c>
      <c r="F180" s="17" t="s">
        <v>3519</v>
      </c>
      <c r="G180" s="78" t="s">
        <v>2800</v>
      </c>
      <c r="H180" s="16" t="s">
        <v>3520</v>
      </c>
      <c r="I180" s="80"/>
      <c r="J180" s="90" t="s">
        <v>3521</v>
      </c>
      <c r="K180" s="23"/>
      <c r="L180" s="23"/>
      <c r="M180" s="23"/>
      <c r="N180" s="23"/>
      <c r="O180" s="23"/>
      <c r="P180" s="23"/>
      <c r="Q180" s="23"/>
      <c r="R180" s="23"/>
      <c r="S180" s="23"/>
      <c r="T180" s="23"/>
      <c r="U180" s="23"/>
      <c r="V180" s="23"/>
      <c r="W180" s="23"/>
    </row>
    <row r="181">
      <c r="A181" s="16" t="s">
        <v>3522</v>
      </c>
      <c r="B181" s="16" t="s">
        <v>3523</v>
      </c>
      <c r="C181" s="23"/>
      <c r="D181" s="23"/>
      <c r="E181" s="15"/>
      <c r="F181" s="87" t="s">
        <v>3524</v>
      </c>
      <c r="G181" s="78" t="s">
        <v>2800</v>
      </c>
      <c r="H181" s="16" t="s">
        <v>3525</v>
      </c>
      <c r="I181" s="80"/>
      <c r="J181" s="90" t="s">
        <v>3526</v>
      </c>
      <c r="K181" s="23"/>
      <c r="L181" s="23"/>
      <c r="M181" s="23"/>
      <c r="N181" s="23"/>
      <c r="O181" s="23"/>
      <c r="P181" s="23"/>
      <c r="Q181" s="23"/>
      <c r="R181" s="23"/>
      <c r="S181" s="23"/>
      <c r="T181" s="23"/>
      <c r="U181" s="23"/>
      <c r="V181" s="23"/>
      <c r="W181" s="23"/>
    </row>
    <row r="182">
      <c r="A182" s="16" t="s">
        <v>3527</v>
      </c>
      <c r="B182" s="16" t="s">
        <v>3528</v>
      </c>
      <c r="C182" s="23"/>
      <c r="D182" s="23"/>
      <c r="E182" s="16"/>
      <c r="F182" s="87" t="s">
        <v>3529</v>
      </c>
      <c r="G182" s="78" t="s">
        <v>2800</v>
      </c>
      <c r="H182" s="16" t="s">
        <v>3530</v>
      </c>
      <c r="I182" s="80"/>
      <c r="J182" s="91" t="s">
        <v>3531</v>
      </c>
      <c r="K182" s="23"/>
      <c r="L182" s="23"/>
      <c r="M182" s="23"/>
      <c r="N182" s="23"/>
      <c r="O182" s="23"/>
      <c r="P182" s="23"/>
      <c r="Q182" s="23"/>
      <c r="R182" s="23"/>
      <c r="S182" s="23"/>
      <c r="T182" s="23"/>
      <c r="U182" s="23"/>
      <c r="V182" s="23"/>
      <c r="W182" s="23"/>
    </row>
    <row r="183">
      <c r="A183" s="16" t="s">
        <v>3532</v>
      </c>
      <c r="B183" s="16" t="s">
        <v>3533</v>
      </c>
      <c r="C183" s="23"/>
      <c r="D183" s="23"/>
      <c r="E183" s="16"/>
      <c r="F183" s="87" t="s">
        <v>3534</v>
      </c>
      <c r="G183" s="78" t="s">
        <v>2800</v>
      </c>
      <c r="H183" s="16" t="s">
        <v>3535</v>
      </c>
      <c r="I183" s="80"/>
      <c r="J183" s="91" t="s">
        <v>3536</v>
      </c>
      <c r="K183" s="23"/>
      <c r="L183" s="23"/>
      <c r="M183" s="23"/>
      <c r="N183" s="23"/>
      <c r="O183" s="23"/>
      <c r="P183" s="23"/>
      <c r="Q183" s="23"/>
      <c r="R183" s="23"/>
      <c r="S183" s="23"/>
      <c r="T183" s="23"/>
      <c r="U183" s="23"/>
      <c r="V183" s="23"/>
      <c r="W183" s="23"/>
    </row>
    <row r="184">
      <c r="A184" s="16" t="s">
        <v>3537</v>
      </c>
      <c r="B184" s="16" t="s">
        <v>3538</v>
      </c>
      <c r="C184" s="23"/>
      <c r="D184" s="23"/>
      <c r="E184" s="15"/>
      <c r="F184" s="87" t="s">
        <v>3539</v>
      </c>
      <c r="G184" s="78" t="s">
        <v>2800</v>
      </c>
      <c r="H184" s="96" t="s">
        <v>3540</v>
      </c>
      <c r="I184" s="81" t="s">
        <v>3541</v>
      </c>
      <c r="J184" s="91" t="s">
        <v>3542</v>
      </c>
      <c r="K184" s="23"/>
      <c r="L184" s="23"/>
      <c r="M184" s="23"/>
      <c r="N184" s="23"/>
      <c r="O184" s="23"/>
      <c r="P184" s="23"/>
      <c r="Q184" s="23"/>
      <c r="R184" s="23"/>
      <c r="S184" s="23"/>
      <c r="T184" s="23"/>
      <c r="U184" s="23"/>
      <c r="V184" s="23"/>
      <c r="W184" s="23"/>
    </row>
    <row r="185">
      <c r="A185" s="17" t="s">
        <v>3543</v>
      </c>
      <c r="B185" s="16" t="s">
        <v>3544</v>
      </c>
      <c r="C185" s="23"/>
      <c r="D185" s="23"/>
      <c r="E185" s="15"/>
      <c r="F185" s="17" t="s">
        <v>3545</v>
      </c>
      <c r="G185" s="78" t="s">
        <v>2800</v>
      </c>
      <c r="H185" s="96" t="s">
        <v>3546</v>
      </c>
      <c r="I185" s="80"/>
      <c r="J185" s="91" t="s">
        <v>3547</v>
      </c>
      <c r="K185" s="23"/>
      <c r="L185" s="23"/>
      <c r="M185" s="23"/>
      <c r="N185" s="23"/>
      <c r="O185" s="23"/>
      <c r="P185" s="23"/>
      <c r="Q185" s="23"/>
      <c r="R185" s="23"/>
      <c r="S185" s="23"/>
      <c r="T185" s="23"/>
      <c r="U185" s="23"/>
      <c r="V185" s="23"/>
      <c r="W185" s="23"/>
    </row>
    <row r="186">
      <c r="A186" s="32" t="s">
        <v>3548</v>
      </c>
      <c r="B186" s="16" t="s">
        <v>3549</v>
      </c>
      <c r="C186" s="23"/>
      <c r="D186" s="23"/>
      <c r="E186" s="15"/>
      <c r="F186" s="100" t="s">
        <v>3550</v>
      </c>
      <c r="G186" s="78" t="s">
        <v>2800</v>
      </c>
      <c r="H186" s="96" t="s">
        <v>3551</v>
      </c>
      <c r="I186" s="84" t="s">
        <v>3552</v>
      </c>
      <c r="J186" s="91" t="s">
        <v>3553</v>
      </c>
      <c r="K186" s="23"/>
      <c r="L186" s="23"/>
      <c r="M186" s="23"/>
      <c r="N186" s="23"/>
      <c r="O186" s="23"/>
      <c r="P186" s="23"/>
      <c r="Q186" s="23"/>
      <c r="R186" s="23"/>
      <c r="S186" s="23"/>
      <c r="T186" s="23"/>
      <c r="U186" s="23"/>
      <c r="V186" s="23"/>
      <c r="W186" s="23"/>
    </row>
    <row r="187" ht="66.0" customHeight="1">
      <c r="A187" s="32" t="s">
        <v>3554</v>
      </c>
      <c r="B187" s="16" t="s">
        <v>3555</v>
      </c>
      <c r="C187" s="23"/>
      <c r="D187" s="23"/>
      <c r="E187" s="15"/>
      <c r="F187" s="17" t="s">
        <v>3556</v>
      </c>
      <c r="G187" s="78" t="s">
        <v>2800</v>
      </c>
      <c r="H187" s="16" t="s">
        <v>3557</v>
      </c>
      <c r="I187" s="80"/>
      <c r="J187" s="91" t="s">
        <v>3558</v>
      </c>
      <c r="K187" s="23"/>
      <c r="L187" s="23"/>
      <c r="M187" s="23"/>
      <c r="N187" s="23"/>
      <c r="O187" s="23"/>
      <c r="P187" s="23"/>
      <c r="Q187" s="23"/>
      <c r="R187" s="23"/>
      <c r="S187" s="23"/>
      <c r="T187" s="23"/>
      <c r="U187" s="23"/>
      <c r="V187" s="23"/>
      <c r="W187" s="23"/>
    </row>
    <row r="188">
      <c r="A188" s="17" t="s">
        <v>3559</v>
      </c>
      <c r="B188" s="16" t="s">
        <v>3560</v>
      </c>
      <c r="C188" s="23"/>
      <c r="D188" s="23"/>
      <c r="E188" s="16"/>
      <c r="F188" s="17" t="s">
        <v>3561</v>
      </c>
      <c r="G188" s="78" t="s">
        <v>2800</v>
      </c>
      <c r="H188" s="16" t="s">
        <v>3562</v>
      </c>
      <c r="I188" s="80"/>
      <c r="J188" s="91" t="s">
        <v>3563</v>
      </c>
      <c r="K188" s="23"/>
      <c r="L188" s="23"/>
      <c r="M188" s="23"/>
      <c r="N188" s="23"/>
      <c r="O188" s="23"/>
      <c r="P188" s="23"/>
      <c r="Q188" s="23"/>
      <c r="R188" s="23"/>
      <c r="S188" s="23"/>
      <c r="T188" s="23"/>
      <c r="U188" s="23"/>
      <c r="V188" s="23"/>
      <c r="W188" s="23"/>
    </row>
    <row r="189">
      <c r="A189" s="16" t="s">
        <v>3564</v>
      </c>
      <c r="B189" s="16" t="s">
        <v>3565</v>
      </c>
      <c r="C189" s="23"/>
      <c r="D189" s="23"/>
      <c r="E189" s="16" t="s">
        <v>3566</v>
      </c>
      <c r="F189" s="17" t="s">
        <v>3567</v>
      </c>
      <c r="G189" s="78" t="s">
        <v>2800</v>
      </c>
      <c r="H189" s="16" t="s">
        <v>3568</v>
      </c>
      <c r="I189" s="80"/>
      <c r="J189" s="90" t="s">
        <v>3569</v>
      </c>
      <c r="K189" s="23"/>
      <c r="L189" s="23"/>
      <c r="M189" s="23"/>
      <c r="N189" s="23"/>
      <c r="O189" s="23"/>
      <c r="P189" s="23"/>
      <c r="Q189" s="23"/>
      <c r="R189" s="23"/>
      <c r="S189" s="23"/>
      <c r="T189" s="23"/>
      <c r="U189" s="23"/>
      <c r="V189" s="23"/>
      <c r="W189" s="23"/>
    </row>
    <row r="190" ht="58.5" customHeight="1">
      <c r="A190" s="16" t="s">
        <v>3570</v>
      </c>
      <c r="B190" s="16" t="s">
        <v>3571</v>
      </c>
      <c r="C190" s="23"/>
      <c r="D190" s="23"/>
      <c r="E190" s="15"/>
      <c r="F190" s="17" t="s">
        <v>3572</v>
      </c>
      <c r="G190" s="78" t="s">
        <v>2800</v>
      </c>
      <c r="H190" s="16" t="s">
        <v>3573</v>
      </c>
      <c r="I190" s="81" t="s">
        <v>3574</v>
      </c>
      <c r="J190" s="91" t="s">
        <v>3575</v>
      </c>
      <c r="K190" s="23"/>
      <c r="L190" s="23"/>
      <c r="M190" s="23"/>
      <c r="N190" s="23"/>
      <c r="O190" s="23"/>
      <c r="P190" s="23"/>
      <c r="Q190" s="23"/>
      <c r="R190" s="23"/>
      <c r="S190" s="23"/>
      <c r="T190" s="23"/>
      <c r="U190" s="23"/>
      <c r="V190" s="23"/>
      <c r="W190" s="23"/>
    </row>
    <row r="191" ht="75.0" customHeight="1">
      <c r="A191" s="16" t="s">
        <v>3576</v>
      </c>
      <c r="B191" s="16" t="s">
        <v>3577</v>
      </c>
      <c r="C191" s="23"/>
      <c r="D191" s="23"/>
      <c r="E191" s="15"/>
      <c r="F191" s="30" t="s">
        <v>3578</v>
      </c>
      <c r="G191" s="78" t="s">
        <v>2800</v>
      </c>
      <c r="H191" s="16" t="s">
        <v>3579</v>
      </c>
      <c r="I191" s="80"/>
      <c r="J191" s="91" t="s">
        <v>3580</v>
      </c>
      <c r="K191" s="23"/>
      <c r="L191" s="23"/>
      <c r="M191" s="23"/>
      <c r="N191" s="23"/>
      <c r="O191" s="23"/>
      <c r="P191" s="23"/>
      <c r="Q191" s="23"/>
      <c r="R191" s="23"/>
      <c r="S191" s="23"/>
      <c r="T191" s="23"/>
      <c r="U191" s="23"/>
      <c r="V191" s="23"/>
      <c r="W191" s="23"/>
    </row>
    <row r="192" ht="103.5" customHeight="1">
      <c r="A192" s="16" t="s">
        <v>3581</v>
      </c>
      <c r="B192" s="16" t="s">
        <v>3582</v>
      </c>
      <c r="C192" s="23"/>
      <c r="D192" s="23"/>
      <c r="E192" s="16" t="s">
        <v>3583</v>
      </c>
      <c r="F192" s="17" t="s">
        <v>3584</v>
      </c>
      <c r="G192" s="78" t="s">
        <v>2800</v>
      </c>
      <c r="H192" s="16" t="s">
        <v>3585</v>
      </c>
      <c r="I192" s="80"/>
      <c r="J192" s="91" t="s">
        <v>3586</v>
      </c>
      <c r="K192" s="23"/>
      <c r="L192" s="23"/>
      <c r="M192" s="23"/>
      <c r="N192" s="23"/>
      <c r="O192" s="23"/>
      <c r="P192" s="23"/>
      <c r="Q192" s="23"/>
      <c r="R192" s="23"/>
      <c r="S192" s="23"/>
      <c r="T192" s="23"/>
      <c r="U192" s="23"/>
      <c r="V192" s="23"/>
      <c r="W192" s="23"/>
    </row>
    <row r="193">
      <c r="A193" s="16" t="s">
        <v>3587</v>
      </c>
      <c r="B193" s="16" t="s">
        <v>3588</v>
      </c>
      <c r="C193" s="23"/>
      <c r="D193" s="23"/>
      <c r="E193" s="15"/>
      <c r="F193" s="30" t="s">
        <v>3589</v>
      </c>
      <c r="G193" s="78" t="s">
        <v>2800</v>
      </c>
      <c r="H193" s="16" t="s">
        <v>3590</v>
      </c>
      <c r="I193" s="80"/>
      <c r="J193" s="91" t="s">
        <v>3591</v>
      </c>
      <c r="K193" s="23"/>
      <c r="L193" s="23"/>
      <c r="M193" s="23"/>
      <c r="N193" s="23"/>
      <c r="O193" s="23"/>
      <c r="P193" s="23"/>
      <c r="Q193" s="23"/>
      <c r="R193" s="23"/>
      <c r="S193" s="23"/>
      <c r="T193" s="23"/>
      <c r="U193" s="23"/>
      <c r="V193" s="23"/>
      <c r="W193" s="23"/>
    </row>
    <row r="194">
      <c r="A194" s="16" t="s">
        <v>3592</v>
      </c>
      <c r="B194" s="16" t="s">
        <v>3593</v>
      </c>
      <c r="C194" s="23"/>
      <c r="D194" s="23"/>
      <c r="E194" s="16" t="s">
        <v>3594</v>
      </c>
      <c r="F194" s="30" t="s">
        <v>3595</v>
      </c>
      <c r="G194" s="78" t="s">
        <v>2800</v>
      </c>
      <c r="H194" s="16" t="s">
        <v>3596</v>
      </c>
      <c r="I194" s="80"/>
      <c r="J194" s="91" t="s">
        <v>3597</v>
      </c>
      <c r="K194" s="23"/>
      <c r="L194" s="23"/>
      <c r="M194" s="23"/>
      <c r="N194" s="23"/>
      <c r="O194" s="23"/>
      <c r="P194" s="23"/>
      <c r="Q194" s="23"/>
      <c r="R194" s="23"/>
      <c r="S194" s="23"/>
      <c r="T194" s="23"/>
      <c r="U194" s="23"/>
      <c r="V194" s="23"/>
      <c r="W194" s="23"/>
    </row>
    <row r="195">
      <c r="A195" s="16" t="s">
        <v>3598</v>
      </c>
      <c r="B195" s="16" t="s">
        <v>3599</v>
      </c>
      <c r="C195" s="23"/>
      <c r="D195" s="23"/>
      <c r="E195" s="16" t="s">
        <v>3600</v>
      </c>
      <c r="F195" s="17" t="s">
        <v>3601</v>
      </c>
      <c r="G195" s="78" t="s">
        <v>2800</v>
      </c>
      <c r="H195" s="16" t="s">
        <v>3602</v>
      </c>
      <c r="I195" s="80"/>
      <c r="J195" s="91" t="s">
        <v>3603</v>
      </c>
      <c r="K195" s="23"/>
      <c r="L195" s="23"/>
      <c r="M195" s="23"/>
      <c r="N195" s="23"/>
      <c r="O195" s="23"/>
      <c r="P195" s="23"/>
      <c r="Q195" s="23"/>
      <c r="R195" s="23"/>
      <c r="S195" s="23"/>
      <c r="T195" s="23"/>
      <c r="U195" s="23"/>
      <c r="V195" s="23"/>
      <c r="W195" s="23"/>
    </row>
    <row r="196">
      <c r="A196" s="16" t="s">
        <v>3604</v>
      </c>
      <c r="B196" s="16" t="s">
        <v>3605</v>
      </c>
      <c r="C196" s="23"/>
      <c r="D196" s="23"/>
      <c r="E196" s="15"/>
      <c r="F196" s="30" t="s">
        <v>3606</v>
      </c>
      <c r="G196" s="78" t="s">
        <v>2800</v>
      </c>
      <c r="H196" s="16" t="s">
        <v>3607</v>
      </c>
      <c r="I196" s="80"/>
      <c r="J196" s="91" t="s">
        <v>3608</v>
      </c>
      <c r="K196" s="23"/>
      <c r="L196" s="23"/>
      <c r="M196" s="23"/>
      <c r="N196" s="23"/>
      <c r="O196" s="23"/>
      <c r="P196" s="23"/>
      <c r="Q196" s="23"/>
      <c r="R196" s="23"/>
      <c r="S196" s="23"/>
      <c r="T196" s="23"/>
      <c r="U196" s="23"/>
      <c r="V196" s="23"/>
      <c r="W196" s="23"/>
    </row>
    <row r="197">
      <c r="A197" s="16" t="s">
        <v>3609</v>
      </c>
      <c r="B197" s="16" t="s">
        <v>3610</v>
      </c>
      <c r="C197" s="23"/>
      <c r="D197" s="23"/>
      <c r="E197" s="16" t="s">
        <v>3611</v>
      </c>
      <c r="F197" s="87" t="s">
        <v>3609</v>
      </c>
      <c r="G197" s="78" t="s">
        <v>2800</v>
      </c>
      <c r="H197" s="16" t="s">
        <v>3612</v>
      </c>
      <c r="I197" s="80"/>
      <c r="J197" s="91" t="s">
        <v>3613</v>
      </c>
      <c r="K197" s="23"/>
      <c r="L197" s="23"/>
      <c r="M197" s="23"/>
      <c r="N197" s="23"/>
      <c r="O197" s="23"/>
      <c r="P197" s="23"/>
      <c r="Q197" s="23"/>
      <c r="R197" s="23"/>
      <c r="S197" s="23"/>
      <c r="T197" s="23"/>
      <c r="U197" s="23"/>
      <c r="V197" s="23"/>
      <c r="W197" s="23"/>
    </row>
    <row r="198">
      <c r="A198" s="16" t="s">
        <v>3614</v>
      </c>
      <c r="B198" s="16" t="s">
        <v>3615</v>
      </c>
      <c r="C198" s="23"/>
      <c r="D198" s="23"/>
      <c r="E198" s="15"/>
      <c r="F198" s="87" t="s">
        <v>3616</v>
      </c>
      <c r="G198" s="78" t="s">
        <v>2800</v>
      </c>
      <c r="H198" s="16" t="s">
        <v>3617</v>
      </c>
      <c r="I198" s="81" t="s">
        <v>3618</v>
      </c>
      <c r="J198" s="91" t="s">
        <v>3619</v>
      </c>
      <c r="K198" s="23"/>
      <c r="L198" s="23"/>
      <c r="M198" s="23"/>
      <c r="N198" s="23"/>
      <c r="O198" s="23"/>
      <c r="P198" s="23"/>
      <c r="Q198" s="23"/>
      <c r="R198" s="23"/>
      <c r="S198" s="23"/>
      <c r="T198" s="23"/>
      <c r="U198" s="23"/>
      <c r="V198" s="23"/>
      <c r="W198" s="23"/>
    </row>
    <row r="199">
      <c r="A199" s="16" t="s">
        <v>3620</v>
      </c>
      <c r="B199" s="16" t="s">
        <v>3621</v>
      </c>
      <c r="C199" s="23"/>
      <c r="D199" s="23"/>
      <c r="E199" s="16" t="s">
        <v>3622</v>
      </c>
      <c r="F199" s="10" t="s">
        <v>3623</v>
      </c>
      <c r="G199" s="78" t="s">
        <v>2800</v>
      </c>
      <c r="H199" s="16" t="s">
        <v>3624</v>
      </c>
      <c r="I199" s="81" t="s">
        <v>3625</v>
      </c>
      <c r="J199" s="91" t="s">
        <v>3626</v>
      </c>
      <c r="K199" s="23"/>
      <c r="L199" s="23"/>
      <c r="M199" s="23"/>
      <c r="N199" s="23"/>
      <c r="O199" s="23"/>
      <c r="P199" s="23"/>
      <c r="Q199" s="23"/>
      <c r="R199" s="23"/>
      <c r="S199" s="23"/>
      <c r="T199" s="23"/>
      <c r="U199" s="23"/>
      <c r="V199" s="23"/>
      <c r="W199" s="23"/>
    </row>
    <row r="200">
      <c r="A200" s="16" t="s">
        <v>3627</v>
      </c>
      <c r="B200" s="16" t="s">
        <v>3628</v>
      </c>
      <c r="C200" s="23"/>
      <c r="D200" s="23"/>
      <c r="E200" s="16"/>
      <c r="F200" s="10" t="s">
        <v>3629</v>
      </c>
      <c r="G200" s="78" t="s">
        <v>2800</v>
      </c>
      <c r="H200" s="16" t="s">
        <v>3630</v>
      </c>
      <c r="I200" s="80"/>
      <c r="J200" s="91" t="s">
        <v>3631</v>
      </c>
      <c r="K200" s="23"/>
      <c r="L200" s="23"/>
      <c r="M200" s="23"/>
      <c r="N200" s="23"/>
      <c r="O200" s="23"/>
      <c r="P200" s="23"/>
      <c r="Q200" s="23"/>
      <c r="R200" s="23"/>
      <c r="S200" s="23"/>
      <c r="T200" s="23"/>
      <c r="U200" s="23"/>
      <c r="V200" s="23"/>
      <c r="W200" s="23"/>
    </row>
    <row r="201">
      <c r="A201" s="16" t="s">
        <v>3632</v>
      </c>
      <c r="B201" s="16" t="s">
        <v>3633</v>
      </c>
      <c r="C201" s="23"/>
      <c r="D201" s="23"/>
      <c r="E201" s="16" t="s">
        <v>3634</v>
      </c>
      <c r="F201" s="101" t="s">
        <v>3635</v>
      </c>
      <c r="G201" s="78" t="s">
        <v>2800</v>
      </c>
      <c r="H201" s="16" t="s">
        <v>3636</v>
      </c>
      <c r="I201" s="80"/>
      <c r="J201" s="91" t="s">
        <v>3637</v>
      </c>
      <c r="K201" s="23"/>
      <c r="L201" s="23"/>
      <c r="M201" s="23"/>
      <c r="N201" s="23"/>
      <c r="O201" s="23"/>
      <c r="P201" s="23"/>
      <c r="Q201" s="23"/>
      <c r="R201" s="23"/>
      <c r="S201" s="23"/>
      <c r="T201" s="23"/>
      <c r="U201" s="23"/>
      <c r="V201" s="23"/>
      <c r="W201" s="23"/>
    </row>
    <row r="202">
      <c r="A202" s="16" t="s">
        <v>3638</v>
      </c>
      <c r="B202" s="16" t="s">
        <v>3639</v>
      </c>
      <c r="C202" s="23"/>
      <c r="D202" s="23"/>
      <c r="E202" s="16" t="s">
        <v>3640</v>
      </c>
      <c r="F202" s="21" t="s">
        <v>3641</v>
      </c>
      <c r="G202" s="78" t="s">
        <v>2800</v>
      </c>
      <c r="H202" s="16" t="s">
        <v>3642</v>
      </c>
      <c r="I202" s="80"/>
      <c r="J202" s="91" t="s">
        <v>3643</v>
      </c>
      <c r="K202" s="23"/>
      <c r="L202" s="23"/>
      <c r="M202" s="23"/>
      <c r="N202" s="23"/>
      <c r="O202" s="23"/>
      <c r="P202" s="23"/>
      <c r="Q202" s="23"/>
      <c r="R202" s="23"/>
      <c r="S202" s="23"/>
      <c r="T202" s="23"/>
      <c r="U202" s="23"/>
      <c r="V202" s="23"/>
      <c r="W202" s="23"/>
    </row>
    <row r="203">
      <c r="A203" s="16" t="s">
        <v>3644</v>
      </c>
      <c r="B203" s="16" t="s">
        <v>3645</v>
      </c>
      <c r="C203" s="23"/>
      <c r="D203" s="23"/>
      <c r="E203" s="16" t="s">
        <v>3646</v>
      </c>
      <c r="F203" s="16" t="s">
        <v>3644</v>
      </c>
      <c r="G203" s="78" t="s">
        <v>2800</v>
      </c>
      <c r="H203" s="96" t="s">
        <v>3647</v>
      </c>
      <c r="I203" s="80"/>
      <c r="J203" s="91" t="s">
        <v>3648</v>
      </c>
      <c r="K203" s="23"/>
      <c r="L203" s="23"/>
      <c r="M203" s="23"/>
      <c r="N203" s="23"/>
      <c r="O203" s="23"/>
      <c r="P203" s="23"/>
      <c r="Q203" s="23"/>
      <c r="R203" s="23"/>
      <c r="S203" s="23"/>
      <c r="T203" s="23"/>
      <c r="U203" s="23"/>
      <c r="V203" s="23"/>
      <c r="W203" s="23"/>
    </row>
    <row r="204">
      <c r="A204" s="16" t="s">
        <v>3649</v>
      </c>
      <c r="B204" s="16" t="s">
        <v>3650</v>
      </c>
      <c r="C204" s="23"/>
      <c r="D204" s="23"/>
      <c r="E204" s="16" t="s">
        <v>3651</v>
      </c>
      <c r="F204" s="87" t="s">
        <v>3652</v>
      </c>
      <c r="G204" s="78" t="s">
        <v>2800</v>
      </c>
      <c r="H204" s="96" t="s">
        <v>3653</v>
      </c>
      <c r="I204" s="81" t="s">
        <v>3654</v>
      </c>
      <c r="J204" s="91" t="s">
        <v>3655</v>
      </c>
      <c r="K204" s="23"/>
      <c r="L204" s="23"/>
      <c r="M204" s="23"/>
      <c r="N204" s="23"/>
      <c r="O204" s="23"/>
      <c r="P204" s="23"/>
      <c r="Q204" s="23"/>
      <c r="R204" s="23"/>
      <c r="S204" s="23"/>
      <c r="T204" s="23"/>
      <c r="U204" s="23"/>
      <c r="V204" s="23"/>
      <c r="W204" s="23"/>
    </row>
    <row r="205">
      <c r="A205" s="16" t="s">
        <v>3656</v>
      </c>
      <c r="B205" s="16" t="s">
        <v>3657</v>
      </c>
      <c r="C205" s="23"/>
      <c r="D205" s="23"/>
      <c r="E205" s="15"/>
      <c r="F205" s="30" t="s">
        <v>3658</v>
      </c>
      <c r="G205" s="78" t="s">
        <v>2800</v>
      </c>
      <c r="H205" s="16" t="s">
        <v>3659</v>
      </c>
      <c r="I205" s="81" t="s">
        <v>3660</v>
      </c>
      <c r="J205" s="90" t="s">
        <v>3661</v>
      </c>
      <c r="K205" s="23"/>
      <c r="L205" s="23"/>
      <c r="M205" s="23"/>
      <c r="N205" s="23"/>
      <c r="O205" s="17"/>
      <c r="P205" s="23"/>
      <c r="Q205" s="23"/>
      <c r="R205" s="23"/>
      <c r="S205" s="23"/>
      <c r="T205" s="23"/>
      <c r="U205" s="23"/>
      <c r="V205" s="23"/>
      <c r="W205" s="23"/>
    </row>
    <row r="206">
      <c r="A206" s="102" t="s">
        <v>3662</v>
      </c>
      <c r="B206" s="102" t="s">
        <v>3663</v>
      </c>
      <c r="C206" s="103"/>
      <c r="D206" s="103"/>
      <c r="E206" s="102" t="s">
        <v>3664</v>
      </c>
      <c r="F206" s="104" t="s">
        <v>3665</v>
      </c>
      <c r="G206" s="105" t="s">
        <v>2800</v>
      </c>
      <c r="H206" s="102" t="s">
        <v>3666</v>
      </c>
      <c r="I206" s="106"/>
      <c r="J206" s="107" t="s">
        <v>3667</v>
      </c>
      <c r="K206" s="103"/>
      <c r="L206" s="103"/>
      <c r="M206" s="103"/>
      <c r="N206" s="103"/>
      <c r="O206" s="103"/>
      <c r="P206" s="103"/>
      <c r="Q206" s="103"/>
      <c r="R206" s="103"/>
      <c r="S206" s="103"/>
      <c r="T206" s="103"/>
      <c r="U206" s="103"/>
      <c r="V206" s="103"/>
      <c r="W206" s="103"/>
    </row>
    <row r="207">
      <c r="A207" s="102" t="s">
        <v>3668</v>
      </c>
      <c r="B207" s="102" t="s">
        <v>3669</v>
      </c>
      <c r="C207" s="108"/>
      <c r="D207" s="108"/>
      <c r="E207" s="108"/>
      <c r="F207" s="104" t="s">
        <v>3670</v>
      </c>
      <c r="G207" s="105" t="s">
        <v>2800</v>
      </c>
      <c r="H207" s="102" t="s">
        <v>3671</v>
      </c>
      <c r="I207" s="106"/>
      <c r="J207" s="107" t="s">
        <v>3672</v>
      </c>
      <c r="K207" s="103"/>
      <c r="L207" s="103"/>
      <c r="M207" s="103"/>
      <c r="N207" s="103"/>
      <c r="O207" s="103"/>
      <c r="P207" s="103"/>
      <c r="Q207" s="103"/>
      <c r="R207" s="103"/>
      <c r="S207" s="103"/>
      <c r="T207" s="103"/>
      <c r="U207" s="103"/>
      <c r="V207" s="103"/>
      <c r="W207" s="103"/>
    </row>
    <row r="208">
      <c r="A208" s="16" t="s">
        <v>3673</v>
      </c>
      <c r="B208" s="16" t="s">
        <v>2428</v>
      </c>
      <c r="C208" s="109"/>
      <c r="D208" s="109"/>
      <c r="E208" s="109"/>
      <c r="F208" s="17" t="s">
        <v>3674</v>
      </c>
      <c r="G208" s="78" t="s">
        <v>2800</v>
      </c>
      <c r="H208" s="16" t="s">
        <v>3675</v>
      </c>
      <c r="I208" s="80"/>
      <c r="J208" s="90" t="s">
        <v>3676</v>
      </c>
      <c r="K208" s="23"/>
      <c r="L208" s="23"/>
      <c r="M208" s="23"/>
      <c r="N208" s="23"/>
      <c r="O208" s="23"/>
      <c r="P208" s="23"/>
      <c r="Q208" s="23"/>
      <c r="R208" s="23"/>
      <c r="S208" s="23"/>
      <c r="T208" s="23"/>
      <c r="U208" s="23"/>
      <c r="V208" s="23"/>
      <c r="W208" s="23"/>
    </row>
    <row r="209">
      <c r="A209" s="16" t="s">
        <v>3677</v>
      </c>
      <c r="B209" s="16" t="s">
        <v>3678</v>
      </c>
      <c r="C209" s="23"/>
      <c r="D209" s="23"/>
      <c r="E209" s="15"/>
      <c r="F209" s="110" t="s">
        <v>3679</v>
      </c>
      <c r="G209" s="78" t="s">
        <v>2800</v>
      </c>
      <c r="H209" s="111" t="s">
        <v>3680</v>
      </c>
      <c r="I209" s="80"/>
      <c r="J209" s="91" t="s">
        <v>3681</v>
      </c>
      <c r="K209" s="23"/>
      <c r="L209" s="23"/>
      <c r="M209" s="23"/>
      <c r="N209" s="23"/>
      <c r="O209" s="23"/>
      <c r="P209" s="23"/>
      <c r="Q209" s="23"/>
      <c r="R209" s="23"/>
      <c r="S209" s="23"/>
      <c r="T209" s="23"/>
      <c r="U209" s="23"/>
      <c r="V209" s="23"/>
      <c r="W209" s="23"/>
    </row>
    <row r="210">
      <c r="A210" s="111" t="s">
        <v>3682</v>
      </c>
      <c r="B210" s="16" t="s">
        <v>3683</v>
      </c>
      <c r="C210" s="23"/>
      <c r="D210" s="23"/>
      <c r="E210" s="15"/>
      <c r="F210" s="110" t="s">
        <v>3684</v>
      </c>
      <c r="G210" s="78" t="s">
        <v>2800</v>
      </c>
      <c r="H210" s="111" t="s">
        <v>3685</v>
      </c>
      <c r="I210" s="80"/>
      <c r="J210" s="91" t="s">
        <v>3686</v>
      </c>
      <c r="K210" s="23"/>
      <c r="L210" s="23"/>
      <c r="M210" s="23"/>
      <c r="N210" s="23"/>
      <c r="O210" s="23"/>
      <c r="P210" s="23"/>
      <c r="Q210" s="23"/>
      <c r="R210" s="23"/>
      <c r="S210" s="23"/>
      <c r="T210" s="23"/>
      <c r="U210" s="23"/>
      <c r="V210" s="23"/>
      <c r="W210" s="23"/>
    </row>
    <row r="211">
      <c r="A211" s="16" t="s">
        <v>3687</v>
      </c>
      <c r="B211" s="16" t="s">
        <v>3688</v>
      </c>
      <c r="C211" s="23"/>
      <c r="D211" s="23"/>
      <c r="E211" s="16" t="s">
        <v>3689</v>
      </c>
      <c r="F211" s="32" t="s">
        <v>3690</v>
      </c>
      <c r="G211" s="78" t="s">
        <v>2800</v>
      </c>
      <c r="H211" s="96" t="s">
        <v>3691</v>
      </c>
      <c r="I211" s="80"/>
      <c r="J211" s="90" t="s">
        <v>3692</v>
      </c>
      <c r="K211" s="23"/>
      <c r="L211" s="23"/>
      <c r="M211" s="23"/>
      <c r="N211" s="23"/>
      <c r="O211" s="23"/>
      <c r="P211" s="23"/>
      <c r="Q211" s="23"/>
      <c r="R211" s="23"/>
      <c r="S211" s="23"/>
      <c r="T211" s="23"/>
      <c r="U211" s="23"/>
      <c r="V211" s="23"/>
      <c r="W211" s="23"/>
    </row>
    <row r="212" ht="106.5" customHeight="1">
      <c r="A212" s="16" t="s">
        <v>3693</v>
      </c>
      <c r="B212" s="16" t="s">
        <v>3694</v>
      </c>
      <c r="C212" s="23"/>
      <c r="D212" s="23"/>
      <c r="E212" s="6"/>
      <c r="F212" s="112" t="s">
        <v>3695</v>
      </c>
      <c r="G212" s="78" t="s">
        <v>2800</v>
      </c>
      <c r="H212" s="16" t="s">
        <v>3696</v>
      </c>
      <c r="I212" s="80"/>
      <c r="J212" s="91" t="s">
        <v>3697</v>
      </c>
      <c r="K212" s="23"/>
      <c r="L212" s="23"/>
      <c r="M212" s="23"/>
      <c r="N212" s="23"/>
      <c r="O212" s="23"/>
      <c r="P212" s="23"/>
      <c r="Q212" s="23"/>
      <c r="R212" s="23"/>
      <c r="S212" s="23"/>
      <c r="T212" s="23"/>
      <c r="U212" s="23"/>
      <c r="V212" s="23"/>
      <c r="W212" s="23"/>
    </row>
    <row r="213" ht="86.25" customHeight="1">
      <c r="A213" s="16" t="s">
        <v>3698</v>
      </c>
      <c r="B213" s="16" t="s">
        <v>3699</v>
      </c>
      <c r="C213" s="23"/>
      <c r="D213" s="23"/>
      <c r="E213" s="6"/>
      <c r="F213" s="112" t="s">
        <v>3700</v>
      </c>
      <c r="G213" s="78" t="s">
        <v>2800</v>
      </c>
      <c r="H213" s="16" t="s">
        <v>3701</v>
      </c>
      <c r="I213" s="81" t="s">
        <v>3702</v>
      </c>
      <c r="J213" s="91" t="s">
        <v>3703</v>
      </c>
      <c r="K213" s="23"/>
      <c r="L213" s="23"/>
      <c r="M213" s="23"/>
      <c r="N213" s="23"/>
      <c r="O213" s="23"/>
      <c r="P213" s="23"/>
      <c r="Q213" s="23"/>
      <c r="R213" s="23"/>
      <c r="S213" s="23"/>
      <c r="T213" s="23"/>
      <c r="U213" s="23"/>
      <c r="V213" s="23"/>
      <c r="W213" s="23"/>
    </row>
    <row r="214">
      <c r="A214" s="16" t="s">
        <v>3704</v>
      </c>
      <c r="B214" s="15"/>
      <c r="C214" s="23"/>
      <c r="D214" s="23"/>
      <c r="E214" s="15"/>
      <c r="F214" s="112" t="s">
        <v>3705</v>
      </c>
      <c r="G214" s="78" t="s">
        <v>2800</v>
      </c>
      <c r="H214" s="16" t="s">
        <v>3706</v>
      </c>
      <c r="I214" s="80"/>
      <c r="J214" s="91" t="s">
        <v>3707</v>
      </c>
      <c r="K214" s="23"/>
      <c r="L214" s="23"/>
      <c r="M214" s="23"/>
      <c r="N214" s="23"/>
      <c r="O214" s="23"/>
      <c r="P214" s="23"/>
      <c r="Q214" s="23"/>
      <c r="R214" s="23"/>
      <c r="S214" s="23"/>
      <c r="T214" s="23"/>
      <c r="U214" s="23"/>
      <c r="V214" s="23"/>
      <c r="W214" s="23"/>
    </row>
    <row r="215" ht="84.0" customHeight="1">
      <c r="A215" s="15"/>
      <c r="B215" s="113" t="s">
        <v>3708</v>
      </c>
      <c r="C215" s="109"/>
      <c r="D215" s="109"/>
      <c r="E215" s="109"/>
      <c r="F215" s="109" t="s">
        <v>3709</v>
      </c>
      <c r="G215" s="78" t="s">
        <v>2800</v>
      </c>
      <c r="H215" s="114" t="s">
        <v>3710</v>
      </c>
      <c r="I215" s="80"/>
      <c r="J215" s="90" t="s">
        <v>3711</v>
      </c>
      <c r="K215" s="23"/>
      <c r="L215" s="23"/>
      <c r="M215" s="23"/>
      <c r="N215" s="23"/>
      <c r="O215" s="23"/>
      <c r="P215" s="23"/>
      <c r="Q215" s="23"/>
      <c r="R215" s="23"/>
      <c r="S215" s="23"/>
      <c r="T215" s="23"/>
      <c r="U215" s="23"/>
      <c r="V215" s="23"/>
      <c r="W215" s="23"/>
    </row>
    <row r="216">
      <c r="A216" s="15"/>
      <c r="B216" s="113" t="s">
        <v>3712</v>
      </c>
      <c r="C216" s="109"/>
      <c r="D216" s="109"/>
      <c r="E216" s="109"/>
      <c r="F216" s="31" t="s">
        <v>3713</v>
      </c>
      <c r="G216" s="78" t="s">
        <v>2800</v>
      </c>
      <c r="H216" s="114" t="s">
        <v>3714</v>
      </c>
      <c r="I216" s="80"/>
      <c r="J216" s="91" t="s">
        <v>3715</v>
      </c>
      <c r="K216" s="23"/>
      <c r="L216" s="23"/>
      <c r="M216" s="23"/>
      <c r="N216" s="23"/>
      <c r="O216" s="23"/>
      <c r="P216" s="23"/>
      <c r="Q216" s="23"/>
      <c r="R216" s="23"/>
      <c r="S216" s="23"/>
      <c r="T216" s="23"/>
      <c r="U216" s="23"/>
      <c r="V216" s="23"/>
      <c r="W216" s="23"/>
    </row>
    <row r="217">
      <c r="A217" s="15"/>
      <c r="B217" s="15" t="s">
        <v>3712</v>
      </c>
      <c r="C217" s="23"/>
      <c r="D217" s="23"/>
      <c r="E217" s="16" t="s">
        <v>2488</v>
      </c>
      <c r="F217" s="17" t="s">
        <v>3716</v>
      </c>
      <c r="G217" s="78" t="s">
        <v>2800</v>
      </c>
      <c r="H217" s="16" t="s">
        <v>3717</v>
      </c>
      <c r="I217" s="80"/>
      <c r="J217" s="90" t="s">
        <v>3718</v>
      </c>
      <c r="K217" s="23"/>
      <c r="L217" s="23"/>
      <c r="M217" s="23"/>
      <c r="N217" s="23"/>
      <c r="O217" s="23"/>
      <c r="P217" s="23"/>
      <c r="Q217" s="23"/>
      <c r="R217" s="23"/>
      <c r="S217" s="23"/>
      <c r="T217" s="23"/>
      <c r="U217" s="23"/>
      <c r="V217" s="23"/>
      <c r="W217" s="23"/>
    </row>
    <row r="218">
      <c r="A218" s="15"/>
      <c r="B218" s="15" t="s">
        <v>3712</v>
      </c>
      <c r="C218" s="23"/>
      <c r="D218" s="23"/>
      <c r="E218" s="16"/>
      <c r="F218" s="17" t="s">
        <v>3719</v>
      </c>
      <c r="G218" s="78" t="s">
        <v>2800</v>
      </c>
      <c r="H218" s="16" t="s">
        <v>3720</v>
      </c>
      <c r="I218" s="80"/>
      <c r="J218" s="90" t="s">
        <v>3721</v>
      </c>
      <c r="K218" s="23"/>
      <c r="L218" s="23"/>
      <c r="M218" s="23"/>
      <c r="N218" s="23"/>
      <c r="O218" s="23"/>
      <c r="P218" s="23"/>
      <c r="Q218" s="23"/>
      <c r="R218" s="23"/>
      <c r="S218" s="23"/>
      <c r="T218" s="23"/>
      <c r="U218" s="23"/>
      <c r="V218" s="23"/>
      <c r="W218" s="23"/>
    </row>
    <row r="219">
      <c r="A219" s="15"/>
      <c r="B219" s="113" t="s">
        <v>3722</v>
      </c>
      <c r="C219" s="109"/>
      <c r="D219" s="109"/>
      <c r="E219" s="109"/>
      <c r="F219" s="31" t="s">
        <v>3723</v>
      </c>
      <c r="G219" s="78" t="s">
        <v>2800</v>
      </c>
      <c r="H219" s="114" t="s">
        <v>3724</v>
      </c>
      <c r="I219" s="80"/>
      <c r="J219" s="91" t="s">
        <v>3725</v>
      </c>
      <c r="K219" s="23"/>
      <c r="L219" s="23"/>
      <c r="M219" s="23"/>
      <c r="N219" s="23"/>
      <c r="O219" s="23"/>
      <c r="P219" s="23"/>
      <c r="Q219" s="23"/>
      <c r="R219" s="23"/>
      <c r="S219" s="23"/>
      <c r="T219" s="23"/>
      <c r="U219" s="23"/>
      <c r="V219" s="23"/>
      <c r="W219" s="23"/>
    </row>
    <row r="220">
      <c r="A220" s="15"/>
      <c r="B220" s="113" t="s">
        <v>3726</v>
      </c>
      <c r="C220" s="109"/>
      <c r="D220" s="109"/>
      <c r="E220" s="109"/>
      <c r="F220" s="31" t="s">
        <v>3727</v>
      </c>
      <c r="G220" s="78" t="s">
        <v>2800</v>
      </c>
      <c r="H220" s="114" t="s">
        <v>3728</v>
      </c>
      <c r="I220" s="80"/>
      <c r="J220" s="91" t="s">
        <v>3729</v>
      </c>
      <c r="K220" s="23"/>
      <c r="L220" s="23"/>
      <c r="M220" s="23"/>
      <c r="N220" s="23"/>
      <c r="O220" s="23"/>
      <c r="P220" s="23"/>
      <c r="Q220" s="23"/>
      <c r="R220" s="23"/>
      <c r="S220" s="23"/>
      <c r="T220" s="23"/>
      <c r="U220" s="23"/>
      <c r="V220" s="23"/>
      <c r="W220" s="23"/>
    </row>
    <row r="221">
      <c r="A221" s="15"/>
      <c r="B221" s="113" t="s">
        <v>3730</v>
      </c>
      <c r="C221" s="109"/>
      <c r="D221" s="109"/>
      <c r="E221" s="109"/>
      <c r="F221" s="31" t="s">
        <v>3731</v>
      </c>
      <c r="G221" s="78" t="s">
        <v>2800</v>
      </c>
      <c r="H221" s="114" t="s">
        <v>3732</v>
      </c>
      <c r="I221" s="81" t="s">
        <v>3733</v>
      </c>
      <c r="J221" s="91" t="s">
        <v>3734</v>
      </c>
      <c r="K221" s="23"/>
      <c r="L221" s="23"/>
      <c r="M221" s="23"/>
      <c r="N221" s="23"/>
      <c r="O221" s="23"/>
      <c r="P221" s="23"/>
      <c r="Q221" s="23"/>
      <c r="R221" s="23"/>
      <c r="S221" s="23"/>
      <c r="T221" s="23"/>
      <c r="U221" s="23"/>
      <c r="V221" s="23"/>
      <c r="W221" s="23"/>
    </row>
    <row r="222">
      <c r="A222" s="15"/>
      <c r="B222" s="113" t="s">
        <v>3735</v>
      </c>
      <c r="C222" s="109"/>
      <c r="D222" s="109"/>
      <c r="E222" s="109"/>
      <c r="F222" s="31" t="s">
        <v>3736</v>
      </c>
      <c r="G222" s="78" t="s">
        <v>2800</v>
      </c>
      <c r="H222" s="114" t="s">
        <v>3737</v>
      </c>
      <c r="I222" s="80"/>
      <c r="J222" s="91" t="s">
        <v>3738</v>
      </c>
      <c r="K222" s="23"/>
      <c r="L222" s="23"/>
      <c r="M222" s="23"/>
      <c r="N222" s="23"/>
      <c r="O222" s="23"/>
      <c r="P222" s="23"/>
      <c r="Q222" s="23"/>
      <c r="R222" s="23"/>
      <c r="S222" s="23"/>
      <c r="T222" s="23"/>
      <c r="U222" s="23"/>
      <c r="V222" s="23"/>
      <c r="W222" s="23"/>
    </row>
    <row r="223">
      <c r="A223" s="16" t="s">
        <v>2968</v>
      </c>
      <c r="B223" s="6" t="s">
        <v>1739</v>
      </c>
      <c r="C223" s="23"/>
      <c r="D223" s="23"/>
      <c r="E223" s="15"/>
      <c r="F223" s="112" t="s">
        <v>3739</v>
      </c>
      <c r="G223" s="78" t="s">
        <v>2800</v>
      </c>
      <c r="H223" s="16" t="s">
        <v>3740</v>
      </c>
      <c r="I223" s="80"/>
      <c r="J223" s="91" t="s">
        <v>3741</v>
      </c>
      <c r="K223" s="23"/>
      <c r="L223" s="23"/>
      <c r="M223" s="23"/>
      <c r="N223" s="23"/>
      <c r="O223" s="23"/>
      <c r="P223" s="23"/>
      <c r="Q223" s="23"/>
      <c r="R223" s="23"/>
      <c r="S223" s="23"/>
      <c r="T223" s="23"/>
      <c r="U223" s="23"/>
      <c r="V223" s="23"/>
      <c r="W223" s="23"/>
    </row>
    <row r="224">
      <c r="A224" s="16" t="s">
        <v>3742</v>
      </c>
      <c r="B224" s="16" t="s">
        <v>3743</v>
      </c>
      <c r="C224" s="23"/>
      <c r="D224" s="23"/>
      <c r="E224" s="15"/>
      <c r="F224" s="112" t="s">
        <v>3744</v>
      </c>
      <c r="G224" s="78" t="s">
        <v>2800</v>
      </c>
      <c r="H224" s="16" t="s">
        <v>3745</v>
      </c>
      <c r="I224" s="81" t="s">
        <v>3746</v>
      </c>
      <c r="J224" s="91" t="s">
        <v>3747</v>
      </c>
      <c r="K224" s="23"/>
      <c r="L224" s="23"/>
      <c r="M224" s="23"/>
      <c r="N224" s="23"/>
      <c r="O224" s="23"/>
      <c r="P224" s="23"/>
      <c r="Q224" s="23"/>
      <c r="R224" s="23"/>
      <c r="S224" s="23"/>
      <c r="T224" s="23"/>
      <c r="U224" s="23"/>
      <c r="V224" s="23"/>
      <c r="W224" s="23"/>
    </row>
    <row r="225">
      <c r="A225" s="16" t="s">
        <v>3748</v>
      </c>
      <c r="B225" s="16" t="s">
        <v>3743</v>
      </c>
      <c r="C225" s="23"/>
      <c r="D225" s="23"/>
      <c r="E225" s="16" t="s">
        <v>3749</v>
      </c>
      <c r="F225" s="77" t="s">
        <v>3750</v>
      </c>
      <c r="G225" s="78" t="s">
        <v>2800</v>
      </c>
      <c r="H225" s="16" t="s">
        <v>3751</v>
      </c>
      <c r="I225" s="81"/>
      <c r="J225" s="91" t="s">
        <v>3752</v>
      </c>
      <c r="K225" s="23"/>
      <c r="L225" s="23"/>
      <c r="M225" s="23"/>
      <c r="N225" s="23"/>
      <c r="O225" s="23"/>
      <c r="P225" s="23"/>
      <c r="Q225" s="23"/>
      <c r="R225" s="23"/>
      <c r="S225" s="23"/>
      <c r="T225" s="23"/>
      <c r="U225" s="23"/>
      <c r="V225" s="23"/>
      <c r="W225" s="23"/>
    </row>
    <row r="226">
      <c r="A226" s="16" t="s">
        <v>3753</v>
      </c>
      <c r="B226" s="6" t="s">
        <v>1739</v>
      </c>
      <c r="C226" s="23"/>
      <c r="D226" s="23"/>
      <c r="E226" s="15"/>
      <c r="F226" s="112" t="s">
        <v>3754</v>
      </c>
      <c r="G226" s="78" t="s">
        <v>2800</v>
      </c>
      <c r="H226" s="16" t="s">
        <v>3755</v>
      </c>
      <c r="I226" s="81" t="s">
        <v>3756</v>
      </c>
      <c r="J226" s="91" t="s">
        <v>3757</v>
      </c>
      <c r="K226" s="23"/>
      <c r="L226" s="23"/>
      <c r="M226" s="23"/>
      <c r="N226" s="23"/>
      <c r="O226" s="23"/>
      <c r="P226" s="23"/>
      <c r="Q226" s="23"/>
      <c r="R226" s="23"/>
      <c r="S226" s="23"/>
      <c r="T226" s="23"/>
      <c r="U226" s="23"/>
      <c r="V226" s="23"/>
      <c r="W226" s="23"/>
    </row>
    <row r="227">
      <c r="A227" s="16" t="s">
        <v>3758</v>
      </c>
      <c r="B227" s="16" t="s">
        <v>3743</v>
      </c>
      <c r="C227" s="23"/>
      <c r="D227" s="23"/>
      <c r="E227" s="15"/>
      <c r="F227" s="112" t="s">
        <v>3759</v>
      </c>
      <c r="G227" s="78" t="s">
        <v>2800</v>
      </c>
      <c r="H227" s="16" t="s">
        <v>3760</v>
      </c>
      <c r="I227" s="81" t="s">
        <v>3761</v>
      </c>
      <c r="J227" s="91" t="s">
        <v>3762</v>
      </c>
      <c r="K227" s="23"/>
      <c r="L227" s="23"/>
      <c r="M227" s="23"/>
      <c r="N227" s="23"/>
      <c r="O227" s="23"/>
      <c r="P227" s="23"/>
      <c r="Q227" s="23"/>
      <c r="R227" s="23"/>
      <c r="S227" s="23"/>
      <c r="T227" s="23"/>
      <c r="U227" s="23"/>
      <c r="V227" s="23"/>
      <c r="W227" s="23"/>
    </row>
    <row r="228">
      <c r="A228" s="16" t="s">
        <v>3758</v>
      </c>
      <c r="B228" s="16" t="s">
        <v>3743</v>
      </c>
      <c r="C228" s="23"/>
      <c r="D228" s="23"/>
      <c r="E228" s="16" t="s">
        <v>3763</v>
      </c>
      <c r="F228" s="77" t="s">
        <v>3764</v>
      </c>
      <c r="G228" s="78" t="s">
        <v>2800</v>
      </c>
      <c r="H228" s="16" t="s">
        <v>3765</v>
      </c>
      <c r="I228" s="81"/>
      <c r="J228" s="90" t="s">
        <v>3766</v>
      </c>
      <c r="K228" s="23"/>
      <c r="L228" s="23"/>
      <c r="M228" s="23"/>
      <c r="N228" s="23"/>
      <c r="O228" s="23"/>
      <c r="P228" s="23"/>
      <c r="Q228" s="23"/>
      <c r="R228" s="23"/>
      <c r="S228" s="23"/>
      <c r="T228" s="23"/>
      <c r="U228" s="23"/>
      <c r="V228" s="23"/>
      <c r="W228" s="23"/>
    </row>
    <row r="229">
      <c r="A229" s="16" t="s">
        <v>3758</v>
      </c>
      <c r="B229" s="16" t="s">
        <v>3743</v>
      </c>
      <c r="C229" s="23"/>
      <c r="D229" s="23"/>
      <c r="E229" s="16" t="s">
        <v>3763</v>
      </c>
      <c r="F229" s="77" t="s">
        <v>3767</v>
      </c>
      <c r="G229" s="78" t="s">
        <v>2800</v>
      </c>
      <c r="H229" s="16" t="s">
        <v>3768</v>
      </c>
      <c r="I229" s="81"/>
      <c r="J229" s="90" t="s">
        <v>3769</v>
      </c>
      <c r="K229" s="23"/>
      <c r="L229" s="23"/>
      <c r="M229" s="23"/>
      <c r="N229" s="23"/>
      <c r="O229" s="23"/>
      <c r="P229" s="23"/>
      <c r="Q229" s="23"/>
      <c r="R229" s="23"/>
      <c r="S229" s="23"/>
      <c r="T229" s="23"/>
      <c r="U229" s="23"/>
      <c r="V229" s="23"/>
      <c r="W229" s="23"/>
    </row>
    <row r="230">
      <c r="A230" s="16" t="s">
        <v>3770</v>
      </c>
      <c r="B230" s="6" t="s">
        <v>1739</v>
      </c>
      <c r="C230" s="23"/>
      <c r="D230" s="23"/>
      <c r="E230" s="15"/>
      <c r="F230" s="112" t="s">
        <v>3771</v>
      </c>
      <c r="G230" s="78" t="s">
        <v>2800</v>
      </c>
      <c r="H230" s="16" t="s">
        <v>3772</v>
      </c>
      <c r="I230" s="81" t="s">
        <v>3773</v>
      </c>
      <c r="J230" s="91" t="s">
        <v>3774</v>
      </c>
      <c r="K230" s="23"/>
      <c r="L230" s="23"/>
      <c r="M230" s="23"/>
      <c r="N230" s="23"/>
      <c r="O230" s="23"/>
      <c r="P230" s="23"/>
      <c r="Q230" s="23"/>
      <c r="R230" s="23"/>
      <c r="S230" s="23"/>
      <c r="T230" s="23"/>
      <c r="U230" s="23"/>
      <c r="V230" s="23"/>
      <c r="W230" s="23"/>
    </row>
    <row r="231">
      <c r="A231" s="16" t="s">
        <v>3775</v>
      </c>
      <c r="B231" s="16" t="s">
        <v>3743</v>
      </c>
      <c r="C231" s="23"/>
      <c r="D231" s="23"/>
      <c r="E231" s="15"/>
      <c r="F231" s="112" t="s">
        <v>3776</v>
      </c>
      <c r="G231" s="78" t="s">
        <v>2800</v>
      </c>
      <c r="H231" s="16" t="s">
        <v>3777</v>
      </c>
      <c r="I231" s="81" t="s">
        <v>3778</v>
      </c>
      <c r="J231" s="91" t="s">
        <v>3779</v>
      </c>
      <c r="K231" s="23"/>
      <c r="L231" s="23"/>
      <c r="M231" s="23"/>
      <c r="N231" s="23"/>
      <c r="O231" s="23"/>
      <c r="P231" s="23"/>
      <c r="Q231" s="23"/>
      <c r="R231" s="23"/>
      <c r="S231" s="23"/>
      <c r="T231" s="23"/>
      <c r="U231" s="23"/>
      <c r="V231" s="23"/>
      <c r="W231" s="23"/>
    </row>
    <row r="232">
      <c r="A232" s="16" t="s">
        <v>3775</v>
      </c>
      <c r="B232" s="16" t="s">
        <v>3743</v>
      </c>
      <c r="C232" s="23"/>
      <c r="D232" s="23"/>
      <c r="E232" s="16" t="s">
        <v>3780</v>
      </c>
      <c r="F232" s="77" t="s">
        <v>3781</v>
      </c>
      <c r="G232" s="78" t="s">
        <v>2800</v>
      </c>
      <c r="H232" s="16" t="s">
        <v>3782</v>
      </c>
      <c r="I232" s="81"/>
      <c r="J232" s="90" t="s">
        <v>3783</v>
      </c>
      <c r="K232" s="23"/>
      <c r="L232" s="23"/>
      <c r="M232" s="23"/>
      <c r="N232" s="23"/>
      <c r="O232" s="23"/>
      <c r="P232" s="23"/>
      <c r="Q232" s="23"/>
      <c r="R232" s="23"/>
      <c r="S232" s="23"/>
      <c r="T232" s="23"/>
      <c r="U232" s="23"/>
      <c r="V232" s="23"/>
      <c r="W232" s="23"/>
    </row>
    <row r="233">
      <c r="A233" s="16" t="s">
        <v>3775</v>
      </c>
      <c r="B233" s="16" t="s">
        <v>3743</v>
      </c>
      <c r="C233" s="23"/>
      <c r="D233" s="23"/>
      <c r="E233" s="16" t="s">
        <v>3780</v>
      </c>
      <c r="F233" s="77" t="s">
        <v>3784</v>
      </c>
      <c r="G233" s="78" t="s">
        <v>2800</v>
      </c>
      <c r="H233" s="16" t="s">
        <v>3785</v>
      </c>
      <c r="I233" s="81"/>
      <c r="J233" s="90" t="s">
        <v>3786</v>
      </c>
      <c r="K233" s="23"/>
      <c r="L233" s="23"/>
      <c r="M233" s="23"/>
      <c r="N233" s="23"/>
      <c r="O233" s="23"/>
      <c r="P233" s="23"/>
      <c r="Q233" s="23"/>
      <c r="R233" s="23"/>
      <c r="S233" s="23"/>
      <c r="T233" s="23"/>
      <c r="U233" s="23"/>
      <c r="V233" s="23"/>
      <c r="W233" s="23"/>
    </row>
    <row r="234">
      <c r="A234" s="16" t="s">
        <v>3787</v>
      </c>
      <c r="B234" s="6" t="s">
        <v>1739</v>
      </c>
      <c r="C234" s="23"/>
      <c r="D234" s="23"/>
      <c r="E234" s="15"/>
      <c r="F234" s="87" t="s">
        <v>3788</v>
      </c>
      <c r="G234" s="78" t="s">
        <v>2800</v>
      </c>
      <c r="H234" s="16" t="s">
        <v>3789</v>
      </c>
      <c r="I234" s="80"/>
      <c r="J234" s="91" t="s">
        <v>3790</v>
      </c>
      <c r="K234" s="23"/>
      <c r="L234" s="23"/>
      <c r="M234" s="23"/>
      <c r="N234" s="23"/>
      <c r="O234" s="23"/>
      <c r="P234" s="23"/>
      <c r="Q234" s="23"/>
      <c r="R234" s="23"/>
      <c r="S234" s="23"/>
      <c r="T234" s="23"/>
      <c r="U234" s="23"/>
      <c r="V234" s="23"/>
      <c r="W234" s="23"/>
    </row>
    <row r="235">
      <c r="A235" s="16" t="s">
        <v>3791</v>
      </c>
      <c r="B235" s="6" t="s">
        <v>1739</v>
      </c>
      <c r="C235" s="23"/>
      <c r="D235" s="23"/>
      <c r="E235" s="15"/>
      <c r="F235" s="87" t="s">
        <v>3792</v>
      </c>
      <c r="G235" s="78" t="s">
        <v>2800</v>
      </c>
      <c r="H235" s="16" t="s">
        <v>3793</v>
      </c>
      <c r="I235" s="81" t="s">
        <v>3773</v>
      </c>
      <c r="J235" s="91" t="s">
        <v>3794</v>
      </c>
      <c r="K235" s="23"/>
      <c r="L235" s="23"/>
      <c r="M235" s="23"/>
      <c r="N235" s="23"/>
      <c r="O235" s="23"/>
      <c r="P235" s="23"/>
      <c r="Q235" s="23"/>
      <c r="R235" s="23"/>
      <c r="S235" s="23"/>
      <c r="T235" s="23"/>
      <c r="U235" s="23"/>
      <c r="V235" s="23"/>
      <c r="W235" s="23"/>
    </row>
    <row r="236">
      <c r="A236" s="16" t="s">
        <v>3795</v>
      </c>
      <c r="B236" s="6" t="s">
        <v>1739</v>
      </c>
      <c r="C236" s="23"/>
      <c r="D236" s="23"/>
      <c r="E236" s="15"/>
      <c r="F236" s="87" t="s">
        <v>3796</v>
      </c>
      <c r="G236" s="78" t="s">
        <v>2800</v>
      </c>
      <c r="H236" s="16" t="s">
        <v>3797</v>
      </c>
      <c r="I236" s="80"/>
      <c r="J236" s="91" t="s">
        <v>3798</v>
      </c>
      <c r="K236" s="23"/>
      <c r="L236" s="23"/>
      <c r="M236" s="23"/>
      <c r="N236" s="23"/>
      <c r="O236" s="23"/>
      <c r="P236" s="23"/>
      <c r="Q236" s="23"/>
      <c r="R236" s="23"/>
      <c r="S236" s="23"/>
      <c r="T236" s="23"/>
      <c r="U236" s="23"/>
      <c r="V236" s="23"/>
      <c r="W236" s="23"/>
    </row>
    <row r="237">
      <c r="A237" s="16" t="s">
        <v>3799</v>
      </c>
      <c r="B237" s="16" t="s">
        <v>1991</v>
      </c>
      <c r="C237" s="23"/>
      <c r="D237" s="23"/>
      <c r="E237" s="15"/>
      <c r="F237" s="87" t="s">
        <v>3800</v>
      </c>
      <c r="G237" s="78" t="s">
        <v>2800</v>
      </c>
      <c r="H237" s="16" t="s">
        <v>3801</v>
      </c>
      <c r="I237" s="80"/>
      <c r="J237" s="91" t="s">
        <v>3802</v>
      </c>
      <c r="K237" s="23"/>
      <c r="L237" s="23"/>
      <c r="M237" s="23"/>
      <c r="N237" s="23"/>
      <c r="O237" s="23"/>
      <c r="P237" s="23"/>
      <c r="Q237" s="23"/>
      <c r="R237" s="23"/>
      <c r="S237" s="23"/>
      <c r="T237" s="23"/>
      <c r="U237" s="23"/>
      <c r="V237" s="23"/>
      <c r="W237" s="23"/>
    </row>
    <row r="238">
      <c r="A238" s="16" t="s">
        <v>3803</v>
      </c>
      <c r="B238" s="16" t="s">
        <v>1991</v>
      </c>
      <c r="C238" s="23"/>
      <c r="D238" s="23"/>
      <c r="E238" s="15"/>
      <c r="F238" s="87" t="s">
        <v>3804</v>
      </c>
      <c r="G238" s="78" t="s">
        <v>2800</v>
      </c>
      <c r="H238" s="16" t="s">
        <v>3805</v>
      </c>
      <c r="I238" s="81"/>
      <c r="J238" s="91" t="s">
        <v>3806</v>
      </c>
      <c r="K238" s="23"/>
      <c r="L238" s="23"/>
      <c r="M238" s="23"/>
      <c r="N238" s="23"/>
      <c r="O238" s="23"/>
      <c r="P238" s="23"/>
      <c r="Q238" s="23"/>
      <c r="R238" s="23"/>
      <c r="S238" s="23"/>
      <c r="T238" s="23"/>
      <c r="U238" s="23"/>
      <c r="V238" s="23"/>
      <c r="W238" s="23"/>
    </row>
    <row r="239">
      <c r="A239" s="16" t="s">
        <v>3803</v>
      </c>
      <c r="B239" s="16" t="s">
        <v>1991</v>
      </c>
      <c r="C239" s="23"/>
      <c r="D239" s="23"/>
      <c r="E239" s="15"/>
      <c r="F239" s="87" t="s">
        <v>3807</v>
      </c>
      <c r="G239" s="78" t="s">
        <v>2800</v>
      </c>
      <c r="H239" s="16" t="s">
        <v>3808</v>
      </c>
      <c r="I239" s="81"/>
      <c r="J239" s="91" t="s">
        <v>3809</v>
      </c>
      <c r="K239" s="23"/>
      <c r="L239" s="23"/>
      <c r="M239" s="23"/>
      <c r="N239" s="23"/>
      <c r="O239" s="23"/>
      <c r="P239" s="23"/>
      <c r="Q239" s="23"/>
      <c r="R239" s="23"/>
      <c r="S239" s="23"/>
      <c r="T239" s="23"/>
      <c r="U239" s="23"/>
      <c r="V239" s="23"/>
      <c r="W239" s="23"/>
    </row>
    <row r="240">
      <c r="A240" s="16" t="s">
        <v>3803</v>
      </c>
      <c r="B240" s="16" t="s">
        <v>1991</v>
      </c>
      <c r="C240" s="23"/>
      <c r="D240" s="23"/>
      <c r="E240" s="15"/>
      <c r="F240" s="87"/>
      <c r="G240" s="78" t="s">
        <v>2800</v>
      </c>
      <c r="H240" s="16" t="s">
        <v>3810</v>
      </c>
      <c r="I240" s="81" t="s">
        <v>3811</v>
      </c>
      <c r="J240" s="91" t="s">
        <v>3812</v>
      </c>
      <c r="K240" s="23"/>
      <c r="L240" s="23"/>
      <c r="M240" s="23"/>
      <c r="N240" s="23"/>
      <c r="O240" s="23"/>
      <c r="P240" s="23"/>
      <c r="Q240" s="23"/>
      <c r="R240" s="23"/>
      <c r="S240" s="23"/>
      <c r="T240" s="23"/>
      <c r="U240" s="23"/>
      <c r="V240" s="23"/>
      <c r="W240" s="23"/>
    </row>
    <row r="241" ht="129.75" customHeight="1">
      <c r="A241" s="16" t="s">
        <v>3813</v>
      </c>
      <c r="B241" s="16" t="s">
        <v>3814</v>
      </c>
      <c r="C241" s="23"/>
      <c r="D241" s="23"/>
      <c r="E241" s="15"/>
      <c r="F241" s="112" t="s">
        <v>3815</v>
      </c>
      <c r="G241" s="78" t="s">
        <v>2800</v>
      </c>
      <c r="H241" s="16" t="s">
        <v>3816</v>
      </c>
      <c r="I241" s="81" t="s">
        <v>3817</v>
      </c>
      <c r="J241" s="90" t="s">
        <v>3818</v>
      </c>
      <c r="K241" s="23"/>
      <c r="L241" s="23"/>
      <c r="M241" s="23"/>
      <c r="N241" s="23"/>
      <c r="O241" s="23"/>
      <c r="P241" s="23"/>
      <c r="Q241" s="23"/>
      <c r="R241" s="23"/>
      <c r="S241" s="23"/>
      <c r="T241" s="23"/>
      <c r="U241" s="23"/>
      <c r="V241" s="23"/>
      <c r="W241" s="23"/>
    </row>
    <row r="242" ht="129.75" customHeight="1">
      <c r="A242" s="16" t="s">
        <v>3813</v>
      </c>
      <c r="B242" s="16" t="s">
        <v>3814</v>
      </c>
      <c r="C242" s="23"/>
      <c r="D242" s="23"/>
      <c r="E242" s="15"/>
      <c r="F242" s="112" t="s">
        <v>3819</v>
      </c>
      <c r="G242" s="16" t="s">
        <v>2800</v>
      </c>
      <c r="H242" s="16" t="s">
        <v>3820</v>
      </c>
      <c r="I242" s="80"/>
      <c r="J242" s="90" t="s">
        <v>3821</v>
      </c>
      <c r="K242" s="23"/>
      <c r="L242" s="23"/>
      <c r="M242" s="23"/>
      <c r="N242" s="23"/>
      <c r="O242" s="23"/>
      <c r="P242" s="23"/>
      <c r="Q242" s="23"/>
      <c r="R242" s="23"/>
      <c r="S242" s="23"/>
      <c r="T242" s="23"/>
      <c r="U242" s="23"/>
      <c r="V242" s="23"/>
      <c r="W242" s="23"/>
    </row>
    <row r="243" ht="129.75" customHeight="1">
      <c r="A243" s="16" t="s">
        <v>3813</v>
      </c>
      <c r="B243" s="16" t="s">
        <v>3814</v>
      </c>
      <c r="C243" s="23"/>
      <c r="D243" s="23"/>
      <c r="E243" s="15"/>
      <c r="F243" s="112" t="s">
        <v>3822</v>
      </c>
      <c r="G243" s="16" t="s">
        <v>2800</v>
      </c>
      <c r="H243" s="16" t="s">
        <v>3823</v>
      </c>
      <c r="I243" s="80"/>
      <c r="J243" s="90" t="s">
        <v>3824</v>
      </c>
      <c r="K243" s="23"/>
      <c r="L243" s="23"/>
      <c r="M243" s="23"/>
      <c r="N243" s="23"/>
      <c r="O243" s="23"/>
      <c r="P243" s="23"/>
      <c r="Q243" s="23"/>
      <c r="R243" s="23"/>
      <c r="S243" s="23"/>
      <c r="T243" s="23"/>
      <c r="U243" s="23"/>
      <c r="V243" s="23"/>
      <c r="W243" s="23"/>
    </row>
    <row r="244" ht="129.75" customHeight="1">
      <c r="A244" s="16" t="s">
        <v>3813</v>
      </c>
      <c r="B244" s="16" t="s">
        <v>3814</v>
      </c>
      <c r="C244" s="23"/>
      <c r="D244" s="23"/>
      <c r="E244" s="15"/>
      <c r="F244" s="112" t="s">
        <v>3825</v>
      </c>
      <c r="G244" s="16" t="s">
        <v>2800</v>
      </c>
      <c r="H244" s="16" t="s">
        <v>3826</v>
      </c>
      <c r="I244" s="80"/>
      <c r="J244" s="90" t="s">
        <v>3827</v>
      </c>
      <c r="K244" s="23"/>
      <c r="L244" s="23"/>
      <c r="M244" s="23"/>
      <c r="N244" s="23"/>
      <c r="O244" s="23"/>
      <c r="P244" s="23"/>
      <c r="Q244" s="23"/>
      <c r="R244" s="23"/>
      <c r="S244" s="23"/>
      <c r="T244" s="23"/>
      <c r="U244" s="23"/>
      <c r="V244" s="23"/>
      <c r="W244" s="23"/>
    </row>
    <row r="245" ht="129.75" customHeight="1">
      <c r="A245" s="16" t="s">
        <v>3813</v>
      </c>
      <c r="B245" s="16" t="s">
        <v>3814</v>
      </c>
      <c r="C245" s="23"/>
      <c r="D245" s="23"/>
      <c r="E245" s="15"/>
      <c r="F245" s="112" t="s">
        <v>3828</v>
      </c>
      <c r="G245" s="16" t="s">
        <v>2800</v>
      </c>
      <c r="H245" s="16" t="s">
        <v>3829</v>
      </c>
      <c r="I245" s="80"/>
      <c r="J245" s="90" t="s">
        <v>3830</v>
      </c>
      <c r="K245" s="23"/>
      <c r="L245" s="23"/>
      <c r="M245" s="23"/>
      <c r="N245" s="23"/>
      <c r="O245" s="23"/>
      <c r="P245" s="23"/>
      <c r="Q245" s="23"/>
      <c r="R245" s="23"/>
      <c r="S245" s="23"/>
      <c r="T245" s="23"/>
      <c r="U245" s="23"/>
      <c r="V245" s="23"/>
      <c r="W245" s="23"/>
    </row>
    <row r="246" ht="202.5" customHeight="1">
      <c r="A246" s="16" t="s">
        <v>3831</v>
      </c>
      <c r="B246" s="15" t="s">
        <v>3832</v>
      </c>
      <c r="C246" s="115"/>
      <c r="D246" s="115"/>
      <c r="E246" s="115"/>
      <c r="F246" s="116" t="s">
        <v>3833</v>
      </c>
      <c r="G246" s="16" t="s">
        <v>2800</v>
      </c>
      <c r="H246" s="16" t="s">
        <v>3834</v>
      </c>
      <c r="I246" s="80"/>
      <c r="J246" s="90" t="s">
        <v>3835</v>
      </c>
      <c r="K246" s="23"/>
      <c r="L246" s="23"/>
      <c r="M246" s="23"/>
      <c r="N246" s="23"/>
      <c r="O246" s="23"/>
      <c r="P246" s="23"/>
      <c r="Q246" s="23"/>
      <c r="R246" s="23"/>
      <c r="S246" s="23"/>
      <c r="T246" s="23"/>
      <c r="U246" s="23"/>
      <c r="V246" s="23"/>
      <c r="W246" s="23"/>
    </row>
    <row r="247" ht="202.5" customHeight="1">
      <c r="A247" s="16" t="s">
        <v>3831</v>
      </c>
      <c r="B247" s="15" t="s">
        <v>3832</v>
      </c>
      <c r="C247" s="115"/>
      <c r="D247" s="115"/>
      <c r="E247" s="115"/>
      <c r="F247" s="116" t="s">
        <v>3836</v>
      </c>
      <c r="G247" s="16" t="s">
        <v>2800</v>
      </c>
      <c r="H247" s="16" t="s">
        <v>3837</v>
      </c>
      <c r="I247" s="81" t="s">
        <v>3838</v>
      </c>
      <c r="J247" s="90" t="s">
        <v>3839</v>
      </c>
      <c r="K247" s="23"/>
      <c r="L247" s="23"/>
      <c r="M247" s="23"/>
      <c r="N247" s="23"/>
      <c r="O247" s="23"/>
      <c r="P247" s="23"/>
      <c r="Q247" s="23"/>
      <c r="R247" s="23"/>
      <c r="S247" s="23"/>
      <c r="T247" s="23"/>
      <c r="U247" s="23"/>
      <c r="V247" s="23"/>
      <c r="W247" s="23"/>
    </row>
    <row r="248" ht="202.5" customHeight="1">
      <c r="A248" s="16" t="s">
        <v>3831</v>
      </c>
      <c r="B248" s="15" t="s">
        <v>3832</v>
      </c>
      <c r="C248" s="115"/>
      <c r="D248" s="115"/>
      <c r="E248" s="115"/>
      <c r="F248" s="116" t="s">
        <v>3840</v>
      </c>
      <c r="G248" s="16" t="s">
        <v>2800</v>
      </c>
      <c r="H248" s="16" t="s">
        <v>3841</v>
      </c>
      <c r="I248" s="80"/>
      <c r="J248" s="90" t="s">
        <v>3842</v>
      </c>
      <c r="K248" s="23"/>
      <c r="L248" s="23"/>
      <c r="M248" s="23"/>
      <c r="N248" s="23"/>
      <c r="O248" s="23"/>
      <c r="P248" s="23"/>
      <c r="Q248" s="23"/>
      <c r="R248" s="23"/>
      <c r="S248" s="23"/>
      <c r="T248" s="23"/>
      <c r="U248" s="23"/>
      <c r="V248" s="23"/>
      <c r="W248" s="23"/>
    </row>
    <row r="249" ht="202.5" customHeight="1">
      <c r="A249" s="16" t="s">
        <v>3831</v>
      </c>
      <c r="B249" s="15" t="s">
        <v>3832</v>
      </c>
      <c r="C249" s="115"/>
      <c r="D249" s="115"/>
      <c r="E249" s="115"/>
      <c r="F249" s="116" t="s">
        <v>3843</v>
      </c>
      <c r="G249" s="16" t="s">
        <v>2800</v>
      </c>
      <c r="H249" s="16" t="s">
        <v>3844</v>
      </c>
      <c r="I249" s="81" t="s">
        <v>3845</v>
      </c>
      <c r="J249" s="90" t="s">
        <v>3846</v>
      </c>
      <c r="K249" s="23"/>
      <c r="L249" s="23"/>
      <c r="M249" s="23"/>
      <c r="N249" s="23"/>
      <c r="O249" s="23"/>
      <c r="P249" s="23"/>
      <c r="Q249" s="23"/>
      <c r="R249" s="23"/>
      <c r="S249" s="23"/>
      <c r="T249" s="23"/>
      <c r="U249" s="23"/>
      <c r="V249" s="23"/>
      <c r="W249" s="23"/>
    </row>
    <row r="250" ht="202.5" customHeight="1">
      <c r="A250" s="16" t="s">
        <v>3831</v>
      </c>
      <c r="B250" s="15" t="s">
        <v>3832</v>
      </c>
      <c r="C250" s="115"/>
      <c r="D250" s="115"/>
      <c r="E250" s="115"/>
      <c r="F250" s="116" t="s">
        <v>3847</v>
      </c>
      <c r="G250" s="16" t="s">
        <v>2800</v>
      </c>
      <c r="H250" s="16" t="s">
        <v>3848</v>
      </c>
      <c r="I250" s="80"/>
      <c r="J250" s="90" t="s">
        <v>3849</v>
      </c>
      <c r="K250" s="23"/>
      <c r="L250" s="23"/>
      <c r="M250" s="23"/>
      <c r="N250" s="23"/>
      <c r="O250" s="23"/>
      <c r="P250" s="23"/>
      <c r="Q250" s="23"/>
      <c r="R250" s="23"/>
      <c r="S250" s="23"/>
      <c r="T250" s="23"/>
      <c r="U250" s="23"/>
      <c r="V250" s="23"/>
      <c r="W250" s="23"/>
    </row>
    <row r="251" ht="202.5" customHeight="1">
      <c r="A251" s="16" t="s">
        <v>3831</v>
      </c>
      <c r="B251" s="15" t="s">
        <v>3832</v>
      </c>
      <c r="C251" s="115"/>
      <c r="D251" s="115"/>
      <c r="E251" s="115"/>
      <c r="F251" s="116" t="s">
        <v>3850</v>
      </c>
      <c r="G251" s="16" t="s">
        <v>2800</v>
      </c>
      <c r="H251" s="16" t="s">
        <v>3851</v>
      </c>
      <c r="I251" s="80"/>
      <c r="J251" s="90" t="s">
        <v>3852</v>
      </c>
      <c r="K251" s="23"/>
      <c r="L251" s="23"/>
      <c r="M251" s="23"/>
      <c r="N251" s="23"/>
      <c r="O251" s="23"/>
      <c r="P251" s="23"/>
      <c r="Q251" s="23"/>
      <c r="R251" s="23"/>
      <c r="S251" s="23"/>
      <c r="T251" s="23"/>
      <c r="U251" s="23"/>
      <c r="V251" s="23"/>
      <c r="W251" s="23"/>
    </row>
    <row r="252" ht="202.5" customHeight="1">
      <c r="A252" s="16" t="s">
        <v>3831</v>
      </c>
      <c r="B252" s="15" t="s">
        <v>3832</v>
      </c>
      <c r="C252" s="115"/>
      <c r="D252" s="115"/>
      <c r="E252" s="115"/>
      <c r="F252" s="116" t="s">
        <v>3853</v>
      </c>
      <c r="G252" s="16" t="s">
        <v>2800</v>
      </c>
      <c r="H252" s="16" t="s">
        <v>3854</v>
      </c>
      <c r="I252" s="81" t="s">
        <v>3855</v>
      </c>
      <c r="J252" s="90" t="s">
        <v>3856</v>
      </c>
      <c r="K252" s="23"/>
      <c r="L252" s="23"/>
      <c r="M252" s="23"/>
      <c r="N252" s="23"/>
      <c r="O252" s="23"/>
      <c r="P252" s="23"/>
      <c r="Q252" s="23"/>
      <c r="R252" s="23"/>
      <c r="S252" s="23"/>
      <c r="T252" s="23"/>
      <c r="U252" s="23"/>
      <c r="V252" s="23"/>
      <c r="W252" s="23"/>
    </row>
    <row r="253" ht="202.5" customHeight="1">
      <c r="A253" s="16" t="s">
        <v>3831</v>
      </c>
      <c r="B253" s="15" t="s">
        <v>3832</v>
      </c>
      <c r="C253" s="115"/>
      <c r="D253" s="115"/>
      <c r="E253" s="115"/>
      <c r="F253" s="116" t="s">
        <v>3857</v>
      </c>
      <c r="G253" s="16" t="s">
        <v>2800</v>
      </c>
      <c r="H253" s="16" t="s">
        <v>3858</v>
      </c>
      <c r="I253" s="81" t="s">
        <v>3859</v>
      </c>
      <c r="J253" s="90" t="s">
        <v>3860</v>
      </c>
      <c r="K253" s="23"/>
      <c r="L253" s="23"/>
      <c r="M253" s="23"/>
      <c r="N253" s="23"/>
      <c r="O253" s="23"/>
      <c r="P253" s="23"/>
      <c r="Q253" s="23"/>
      <c r="R253" s="23"/>
      <c r="S253" s="23"/>
      <c r="T253" s="23"/>
      <c r="U253" s="23"/>
      <c r="V253" s="23"/>
      <c r="W253" s="23"/>
    </row>
    <row r="254" ht="202.5" customHeight="1">
      <c r="A254" s="16" t="s">
        <v>3831</v>
      </c>
      <c r="B254" s="15" t="s">
        <v>3832</v>
      </c>
      <c r="C254" s="115"/>
      <c r="D254" s="115"/>
      <c r="E254" s="115"/>
      <c r="F254" s="116" t="s">
        <v>3861</v>
      </c>
      <c r="G254" s="16" t="s">
        <v>2800</v>
      </c>
      <c r="H254" s="16" t="s">
        <v>3862</v>
      </c>
      <c r="I254" s="81" t="s">
        <v>3863</v>
      </c>
      <c r="J254" s="90" t="s">
        <v>3864</v>
      </c>
      <c r="K254" s="23"/>
      <c r="L254" s="23"/>
      <c r="M254" s="23"/>
      <c r="N254" s="23"/>
      <c r="O254" s="23"/>
      <c r="P254" s="23"/>
      <c r="Q254" s="23"/>
      <c r="R254" s="23"/>
      <c r="S254" s="23"/>
      <c r="T254" s="23"/>
      <c r="U254" s="23"/>
      <c r="V254" s="23"/>
      <c r="W254" s="23"/>
    </row>
    <row r="255" ht="202.5" customHeight="1">
      <c r="A255" s="16" t="s">
        <v>3831</v>
      </c>
      <c r="B255" s="15" t="s">
        <v>3832</v>
      </c>
      <c r="C255" s="115"/>
      <c r="D255" s="115"/>
      <c r="E255" s="115"/>
      <c r="F255" s="116" t="s">
        <v>3865</v>
      </c>
      <c r="G255" s="16" t="s">
        <v>2800</v>
      </c>
      <c r="H255" s="16" t="s">
        <v>3866</v>
      </c>
      <c r="I255" s="80"/>
      <c r="J255" s="90" t="s">
        <v>3867</v>
      </c>
      <c r="K255" s="23"/>
      <c r="L255" s="23"/>
      <c r="M255" s="23"/>
      <c r="N255" s="23"/>
      <c r="O255" s="23"/>
      <c r="P255" s="23"/>
      <c r="Q255" s="23"/>
      <c r="R255" s="23"/>
      <c r="S255" s="23"/>
      <c r="T255" s="23"/>
      <c r="U255" s="23"/>
      <c r="V255" s="23"/>
      <c r="W255" s="23"/>
    </row>
    <row r="256">
      <c r="A256" s="16" t="s">
        <v>3868</v>
      </c>
      <c r="B256" s="16" t="s">
        <v>1625</v>
      </c>
      <c r="C256" s="23"/>
      <c r="D256" s="23"/>
      <c r="E256" s="15"/>
      <c r="F256" s="87" t="s">
        <v>3869</v>
      </c>
      <c r="G256" s="16" t="s">
        <v>2800</v>
      </c>
      <c r="H256" s="16" t="s">
        <v>3870</v>
      </c>
      <c r="I256" s="80"/>
      <c r="J256" s="91" t="s">
        <v>3871</v>
      </c>
      <c r="K256" s="23"/>
      <c r="L256" s="23"/>
      <c r="M256" s="23"/>
      <c r="N256" s="23"/>
      <c r="O256" s="23"/>
      <c r="P256" s="23"/>
      <c r="Q256" s="23"/>
      <c r="R256" s="23"/>
      <c r="S256" s="23"/>
      <c r="T256" s="23"/>
      <c r="U256" s="23"/>
      <c r="V256" s="23"/>
      <c r="W256" s="23"/>
    </row>
    <row r="257">
      <c r="A257" s="16" t="s">
        <v>3868</v>
      </c>
      <c r="B257" s="16" t="s">
        <v>1625</v>
      </c>
      <c r="C257" s="23"/>
      <c r="D257" s="23"/>
      <c r="E257" s="15"/>
      <c r="F257" s="10" t="s">
        <v>3872</v>
      </c>
      <c r="G257" s="16" t="s">
        <v>2800</v>
      </c>
      <c r="H257" s="16" t="s">
        <v>3873</v>
      </c>
      <c r="I257" s="80"/>
      <c r="J257" s="91" t="s">
        <v>3874</v>
      </c>
      <c r="K257" s="23"/>
      <c r="L257" s="23"/>
      <c r="M257" s="23"/>
      <c r="N257" s="23"/>
      <c r="O257" s="23"/>
      <c r="P257" s="23"/>
      <c r="Q257" s="23"/>
      <c r="R257" s="23"/>
      <c r="S257" s="23"/>
      <c r="T257" s="23"/>
      <c r="U257" s="23"/>
      <c r="V257" s="23"/>
      <c r="W257" s="23"/>
    </row>
    <row r="258">
      <c r="A258" s="16" t="s">
        <v>3868</v>
      </c>
      <c r="B258" s="16" t="s">
        <v>1625</v>
      </c>
      <c r="C258" s="23"/>
      <c r="D258" s="23"/>
      <c r="E258" s="15"/>
      <c r="F258" s="10" t="s">
        <v>3875</v>
      </c>
      <c r="G258" s="16" t="s">
        <v>2800</v>
      </c>
      <c r="H258" s="16" t="s">
        <v>3876</v>
      </c>
      <c r="I258" s="84" t="s">
        <v>3877</v>
      </c>
      <c r="J258" s="90" t="s">
        <v>3878</v>
      </c>
      <c r="K258" s="23"/>
      <c r="L258" s="23"/>
      <c r="M258" s="23"/>
      <c r="N258" s="23"/>
      <c r="O258" s="23"/>
      <c r="P258" s="23"/>
      <c r="Q258" s="23"/>
      <c r="R258" s="23"/>
      <c r="S258" s="23"/>
      <c r="T258" s="23"/>
      <c r="U258" s="23"/>
      <c r="V258" s="23"/>
      <c r="W258" s="23"/>
    </row>
    <row r="259">
      <c r="A259" s="16" t="s">
        <v>3868</v>
      </c>
      <c r="B259" s="16" t="s">
        <v>1625</v>
      </c>
      <c r="C259" s="23"/>
      <c r="D259" s="23"/>
      <c r="E259" s="15"/>
      <c r="F259" s="10" t="s">
        <v>3879</v>
      </c>
      <c r="G259" s="16" t="s">
        <v>2800</v>
      </c>
      <c r="H259" s="16" t="s">
        <v>3880</v>
      </c>
      <c r="I259" s="81" t="s">
        <v>3881</v>
      </c>
      <c r="J259" s="90" t="s">
        <v>3882</v>
      </c>
      <c r="K259" s="23"/>
      <c r="L259" s="23"/>
      <c r="M259" s="23"/>
      <c r="N259" s="23"/>
      <c r="O259" s="23"/>
      <c r="P259" s="23"/>
      <c r="Q259" s="23"/>
      <c r="R259" s="23"/>
      <c r="S259" s="23"/>
      <c r="T259" s="23"/>
      <c r="U259" s="23"/>
      <c r="V259" s="23"/>
      <c r="W259" s="23"/>
    </row>
    <row r="260">
      <c r="A260" s="16" t="s">
        <v>3868</v>
      </c>
      <c r="B260" s="16" t="s">
        <v>1625</v>
      </c>
      <c r="C260" s="23"/>
      <c r="D260" s="23"/>
      <c r="E260" s="15"/>
      <c r="F260" s="10" t="s">
        <v>3883</v>
      </c>
      <c r="G260" s="16" t="s">
        <v>2800</v>
      </c>
      <c r="H260" s="16" t="s">
        <v>3884</v>
      </c>
      <c r="I260" s="81" t="s">
        <v>3885</v>
      </c>
      <c r="J260" s="90" t="s">
        <v>3886</v>
      </c>
      <c r="K260" s="23"/>
      <c r="L260" s="23"/>
      <c r="M260" s="23"/>
      <c r="N260" s="23"/>
      <c r="O260" s="23"/>
      <c r="P260" s="23"/>
      <c r="Q260" s="23"/>
      <c r="R260" s="23"/>
      <c r="S260" s="23"/>
      <c r="T260" s="23"/>
      <c r="U260" s="23"/>
      <c r="V260" s="23"/>
      <c r="W260" s="23"/>
    </row>
    <row r="261">
      <c r="A261" s="16" t="s">
        <v>3868</v>
      </c>
      <c r="B261" s="16" t="s">
        <v>1625</v>
      </c>
      <c r="C261" s="23"/>
      <c r="D261" s="23"/>
      <c r="E261" s="15"/>
      <c r="F261" s="10" t="s">
        <v>3887</v>
      </c>
      <c r="G261" s="16" t="s">
        <v>2800</v>
      </c>
      <c r="H261" s="16" t="s">
        <v>3888</v>
      </c>
      <c r="I261" s="80"/>
      <c r="J261" s="90" t="s">
        <v>3889</v>
      </c>
      <c r="K261" s="23"/>
      <c r="L261" s="23"/>
      <c r="M261" s="23"/>
      <c r="N261" s="23"/>
      <c r="O261" s="23"/>
      <c r="P261" s="23"/>
      <c r="Q261" s="23"/>
      <c r="R261" s="23"/>
      <c r="S261" s="23"/>
      <c r="T261" s="23"/>
      <c r="U261" s="23"/>
      <c r="V261" s="23"/>
      <c r="W261" s="23"/>
    </row>
    <row r="262" ht="99.75" customHeight="1">
      <c r="A262" s="16" t="s">
        <v>3890</v>
      </c>
      <c r="B262" s="16" t="s">
        <v>1625</v>
      </c>
      <c r="C262" s="23"/>
      <c r="D262" s="23"/>
      <c r="E262" s="15"/>
      <c r="F262" s="10" t="s">
        <v>3891</v>
      </c>
      <c r="G262" s="16" t="s">
        <v>2800</v>
      </c>
      <c r="H262" s="16" t="s">
        <v>3892</v>
      </c>
      <c r="I262" s="81" t="s">
        <v>3893</v>
      </c>
      <c r="J262" s="90" t="s">
        <v>3894</v>
      </c>
      <c r="K262" s="23"/>
      <c r="L262" s="23"/>
      <c r="M262" s="23"/>
      <c r="N262" s="23"/>
      <c r="O262" s="23"/>
      <c r="P262" s="23"/>
      <c r="Q262" s="23"/>
      <c r="R262" s="23"/>
      <c r="S262" s="23"/>
      <c r="T262" s="23"/>
      <c r="U262" s="23"/>
      <c r="V262" s="23"/>
      <c r="W262" s="23"/>
    </row>
    <row r="263" ht="135.75" customHeight="1">
      <c r="A263" s="16" t="s">
        <v>3895</v>
      </c>
      <c r="B263" s="16" t="s">
        <v>3896</v>
      </c>
      <c r="C263" s="117"/>
      <c r="D263" s="117"/>
      <c r="E263" s="117"/>
      <c r="F263" s="116" t="s">
        <v>3897</v>
      </c>
      <c r="G263" s="16" t="s">
        <v>2800</v>
      </c>
      <c r="H263" s="16" t="s">
        <v>3898</v>
      </c>
      <c r="I263" s="84" t="s">
        <v>3899</v>
      </c>
      <c r="J263" s="90" t="s">
        <v>3900</v>
      </c>
      <c r="K263" s="23"/>
      <c r="L263" s="23"/>
      <c r="M263" s="23"/>
      <c r="N263" s="23"/>
      <c r="O263" s="23"/>
      <c r="P263" s="23"/>
      <c r="Q263" s="23"/>
      <c r="R263" s="23"/>
      <c r="S263" s="23"/>
      <c r="T263" s="23"/>
      <c r="U263" s="23"/>
      <c r="V263" s="23"/>
      <c r="W263" s="23"/>
    </row>
    <row r="264" ht="135.75" customHeight="1">
      <c r="A264" s="16" t="s">
        <v>3895</v>
      </c>
      <c r="B264" s="16" t="s">
        <v>3896</v>
      </c>
      <c r="C264" s="117"/>
      <c r="D264" s="117"/>
      <c r="E264" s="117"/>
      <c r="F264" s="116" t="s">
        <v>3901</v>
      </c>
      <c r="G264" s="16" t="s">
        <v>2800</v>
      </c>
      <c r="H264" s="16" t="s">
        <v>3902</v>
      </c>
      <c r="I264" s="81" t="s">
        <v>3903</v>
      </c>
      <c r="J264" s="90" t="s">
        <v>3904</v>
      </c>
      <c r="K264" s="23"/>
      <c r="L264" s="23"/>
      <c r="M264" s="23"/>
      <c r="N264" s="23"/>
      <c r="O264" s="23"/>
      <c r="P264" s="23"/>
      <c r="Q264" s="23"/>
      <c r="R264" s="23"/>
      <c r="S264" s="23"/>
      <c r="T264" s="23"/>
      <c r="U264" s="23"/>
      <c r="V264" s="23"/>
      <c r="W264" s="23"/>
    </row>
    <row r="265" ht="135.75" customHeight="1">
      <c r="A265" s="16" t="s">
        <v>3895</v>
      </c>
      <c r="B265" s="16" t="s">
        <v>3896</v>
      </c>
      <c r="C265" s="117"/>
      <c r="D265" s="117"/>
      <c r="E265" s="117"/>
      <c r="F265" s="116" t="s">
        <v>3905</v>
      </c>
      <c r="G265" s="16" t="s">
        <v>2800</v>
      </c>
      <c r="H265" s="16" t="s">
        <v>3906</v>
      </c>
      <c r="I265" s="81" t="s">
        <v>3907</v>
      </c>
      <c r="J265" s="90" t="s">
        <v>3908</v>
      </c>
      <c r="K265" s="23"/>
      <c r="L265" s="23"/>
      <c r="M265" s="23"/>
      <c r="N265" s="23"/>
      <c r="O265" s="23"/>
      <c r="P265" s="23"/>
      <c r="Q265" s="23"/>
      <c r="R265" s="23"/>
      <c r="S265" s="23"/>
      <c r="T265" s="23"/>
      <c r="U265" s="23"/>
      <c r="V265" s="23"/>
      <c r="W265" s="23"/>
    </row>
    <row r="266" ht="135.75" customHeight="1">
      <c r="A266" s="16" t="s">
        <v>3895</v>
      </c>
      <c r="B266" s="16" t="s">
        <v>3896</v>
      </c>
      <c r="C266" s="117"/>
      <c r="D266" s="117"/>
      <c r="E266" s="16" t="s">
        <v>3909</v>
      </c>
      <c r="F266" s="118" t="s">
        <v>3910</v>
      </c>
      <c r="G266" s="16" t="s">
        <v>2800</v>
      </c>
      <c r="H266" s="16" t="s">
        <v>3911</v>
      </c>
      <c r="I266" s="81"/>
      <c r="J266" s="90" t="s">
        <v>3912</v>
      </c>
      <c r="K266" s="23"/>
      <c r="L266" s="23"/>
      <c r="M266" s="23"/>
      <c r="N266" s="23"/>
      <c r="O266" s="23"/>
      <c r="P266" s="23"/>
      <c r="Q266" s="23"/>
      <c r="R266" s="23"/>
      <c r="S266" s="23"/>
      <c r="T266" s="23"/>
      <c r="U266" s="23"/>
      <c r="V266" s="23"/>
      <c r="W266" s="23"/>
    </row>
    <row r="267">
      <c r="A267" s="16" t="s">
        <v>3895</v>
      </c>
      <c r="B267" s="114" t="s">
        <v>3913</v>
      </c>
      <c r="C267" s="119"/>
      <c r="D267" s="119"/>
      <c r="E267" s="119"/>
      <c r="F267" s="120" t="s">
        <v>3914</v>
      </c>
      <c r="G267" s="16" t="s">
        <v>2800</v>
      </c>
      <c r="H267" s="16" t="s">
        <v>3915</v>
      </c>
      <c r="I267" s="81" t="s">
        <v>3903</v>
      </c>
      <c r="J267" s="90" t="s">
        <v>3916</v>
      </c>
      <c r="K267" s="23"/>
      <c r="L267" s="23"/>
      <c r="M267" s="23"/>
      <c r="N267" s="23"/>
      <c r="O267" s="23"/>
      <c r="P267" s="23"/>
      <c r="Q267" s="23"/>
      <c r="R267" s="23"/>
      <c r="S267" s="23"/>
      <c r="T267" s="23"/>
      <c r="U267" s="23"/>
      <c r="V267" s="23"/>
      <c r="W267" s="23"/>
    </row>
    <row r="268">
      <c r="A268" s="16" t="s">
        <v>3895</v>
      </c>
      <c r="B268" s="114" t="s">
        <v>3913</v>
      </c>
      <c r="C268" s="119"/>
      <c r="D268" s="119"/>
      <c r="E268" s="119"/>
      <c r="F268" s="121" t="s">
        <v>3917</v>
      </c>
      <c r="G268" s="16" t="s">
        <v>2800</v>
      </c>
      <c r="H268" s="16" t="s">
        <v>3918</v>
      </c>
      <c r="I268" s="81" t="s">
        <v>3919</v>
      </c>
      <c r="J268" s="90" t="s">
        <v>3920</v>
      </c>
      <c r="K268" s="23"/>
      <c r="L268" s="23"/>
      <c r="M268" s="23"/>
      <c r="N268" s="23"/>
      <c r="O268" s="23"/>
      <c r="P268" s="23"/>
      <c r="Q268" s="23"/>
      <c r="R268" s="23"/>
      <c r="S268" s="23"/>
      <c r="T268" s="23"/>
      <c r="U268" s="23"/>
      <c r="V268" s="23"/>
      <c r="W268" s="23"/>
    </row>
    <row r="269" ht="82.5" customHeight="1">
      <c r="A269" s="16" t="s">
        <v>3921</v>
      </c>
      <c r="B269" s="16" t="s">
        <v>3922</v>
      </c>
      <c r="C269" s="115"/>
      <c r="D269" s="115"/>
      <c r="E269" s="122" t="s">
        <v>3923</v>
      </c>
      <c r="F269" s="116" t="s">
        <v>3924</v>
      </c>
      <c r="G269" s="16" t="s">
        <v>2800</v>
      </c>
      <c r="H269" s="16" t="s">
        <v>3925</v>
      </c>
      <c r="I269" s="80"/>
      <c r="J269" s="91" t="s">
        <v>3926</v>
      </c>
      <c r="K269" s="23"/>
      <c r="L269" s="23"/>
      <c r="M269" s="23"/>
      <c r="N269" s="23"/>
      <c r="O269" s="23"/>
      <c r="P269" s="23"/>
      <c r="Q269" s="23"/>
      <c r="R269" s="23"/>
      <c r="S269" s="23"/>
      <c r="T269" s="23"/>
      <c r="U269" s="23"/>
      <c r="V269" s="23"/>
      <c r="W269" s="23"/>
    </row>
    <row r="270">
      <c r="A270" s="16" t="s">
        <v>3921</v>
      </c>
      <c r="B270" s="16" t="s">
        <v>3922</v>
      </c>
      <c r="C270" s="117"/>
      <c r="D270" s="117"/>
      <c r="E270" s="123"/>
      <c r="F270" s="30" t="s">
        <v>3927</v>
      </c>
      <c r="G270" s="16" t="s">
        <v>2800</v>
      </c>
      <c r="H270" s="16" t="s">
        <v>3928</v>
      </c>
      <c r="I270" s="80"/>
      <c r="J270" s="91" t="s">
        <v>3929</v>
      </c>
      <c r="K270" s="23"/>
      <c r="L270" s="23"/>
      <c r="M270" s="23"/>
      <c r="N270" s="23"/>
      <c r="O270" s="23"/>
      <c r="P270" s="23"/>
      <c r="Q270" s="23"/>
      <c r="R270" s="23"/>
      <c r="S270" s="23"/>
      <c r="T270" s="23"/>
      <c r="U270" s="23"/>
      <c r="V270" s="23"/>
      <c r="W270" s="23"/>
    </row>
    <row r="271">
      <c r="A271" s="16" t="s">
        <v>3921</v>
      </c>
      <c r="B271" s="16" t="s">
        <v>3922</v>
      </c>
      <c r="C271" s="117"/>
      <c r="D271" s="117"/>
      <c r="F271" s="30" t="s">
        <v>3930</v>
      </c>
      <c r="G271" s="16" t="s">
        <v>2800</v>
      </c>
      <c r="H271" s="16" t="s">
        <v>3931</v>
      </c>
      <c r="I271" s="80"/>
      <c r="J271" s="90" t="s">
        <v>3932</v>
      </c>
      <c r="K271" s="23"/>
      <c r="L271" s="23"/>
      <c r="M271" s="23"/>
      <c r="N271" s="23"/>
      <c r="O271" s="23"/>
      <c r="P271" s="23"/>
      <c r="Q271" s="23"/>
      <c r="R271" s="23"/>
      <c r="S271" s="23"/>
      <c r="T271" s="23"/>
      <c r="U271" s="23"/>
      <c r="V271" s="23"/>
      <c r="W271" s="23"/>
    </row>
    <row r="272">
      <c r="A272" s="16" t="s">
        <v>3921</v>
      </c>
      <c r="B272" s="16" t="s">
        <v>3922</v>
      </c>
      <c r="C272" s="117"/>
      <c r="D272" s="117"/>
      <c r="E272" s="123" t="s">
        <v>3933</v>
      </c>
      <c r="F272" s="30" t="s">
        <v>3934</v>
      </c>
      <c r="G272" s="16" t="s">
        <v>2800</v>
      </c>
      <c r="H272" s="16" t="s">
        <v>3935</v>
      </c>
      <c r="I272" s="80"/>
      <c r="J272" s="91" t="s">
        <v>3936</v>
      </c>
      <c r="K272" s="23"/>
      <c r="L272" s="23"/>
      <c r="M272" s="23"/>
      <c r="N272" s="23"/>
      <c r="O272" s="23"/>
      <c r="P272" s="23"/>
      <c r="Q272" s="23"/>
      <c r="R272" s="23"/>
      <c r="S272" s="23"/>
      <c r="T272" s="23"/>
      <c r="U272" s="23"/>
      <c r="V272" s="23"/>
      <c r="W272" s="23"/>
    </row>
    <row r="273">
      <c r="A273" s="16" t="s">
        <v>3921</v>
      </c>
      <c r="B273" s="16" t="s">
        <v>3922</v>
      </c>
      <c r="C273" s="117"/>
      <c r="D273" s="117"/>
      <c r="E273" s="123"/>
      <c r="F273" s="30" t="s">
        <v>3937</v>
      </c>
      <c r="G273" s="16" t="s">
        <v>2800</v>
      </c>
      <c r="H273" s="16" t="s">
        <v>3938</v>
      </c>
      <c r="I273" s="80"/>
      <c r="J273" s="91" t="s">
        <v>3939</v>
      </c>
      <c r="K273" s="23"/>
      <c r="L273" s="23"/>
      <c r="M273" s="23"/>
      <c r="N273" s="23"/>
      <c r="O273" s="23"/>
      <c r="P273" s="23"/>
      <c r="Q273" s="23"/>
      <c r="R273" s="23"/>
      <c r="S273" s="23"/>
      <c r="T273" s="23"/>
      <c r="U273" s="23"/>
      <c r="V273" s="23"/>
      <c r="W273" s="23"/>
    </row>
    <row r="274">
      <c r="A274" s="16" t="s">
        <v>3921</v>
      </c>
      <c r="B274" s="16" t="s">
        <v>3922</v>
      </c>
      <c r="C274" s="117"/>
      <c r="D274" s="117"/>
      <c r="E274" s="123"/>
      <c r="F274" s="30" t="s">
        <v>3940</v>
      </c>
      <c r="G274" s="16" t="s">
        <v>2800</v>
      </c>
      <c r="H274" s="16" t="s">
        <v>3941</v>
      </c>
      <c r="I274" s="80"/>
      <c r="J274" s="90" t="s">
        <v>3942</v>
      </c>
      <c r="K274" s="23"/>
      <c r="L274" s="23"/>
      <c r="M274" s="23"/>
      <c r="N274" s="23"/>
      <c r="O274" s="23"/>
      <c r="P274" s="23"/>
      <c r="Q274" s="23"/>
      <c r="R274" s="23"/>
      <c r="S274" s="23"/>
      <c r="T274" s="23"/>
      <c r="U274" s="23"/>
      <c r="V274" s="23"/>
      <c r="W274" s="23"/>
    </row>
    <row r="275">
      <c r="A275" s="16" t="s">
        <v>3921</v>
      </c>
      <c r="B275" s="16" t="s">
        <v>3922</v>
      </c>
      <c r="C275" s="117"/>
      <c r="D275" s="117"/>
      <c r="E275" s="123"/>
      <c r="F275" s="30" t="s">
        <v>3943</v>
      </c>
      <c r="G275" s="16" t="s">
        <v>2800</v>
      </c>
      <c r="H275" s="16" t="s">
        <v>3944</v>
      </c>
      <c r="I275" s="81" t="s">
        <v>3945</v>
      </c>
      <c r="J275" s="90" t="s">
        <v>3946</v>
      </c>
      <c r="K275" s="23"/>
      <c r="L275" s="23"/>
      <c r="M275" s="23"/>
      <c r="N275" s="23"/>
      <c r="O275" s="23"/>
      <c r="P275" s="23"/>
      <c r="Q275" s="23"/>
      <c r="R275" s="23"/>
      <c r="S275" s="23"/>
      <c r="T275" s="23"/>
      <c r="U275" s="23"/>
      <c r="V275" s="23"/>
      <c r="W275" s="23"/>
    </row>
    <row r="276">
      <c r="A276" s="15"/>
      <c r="B276" s="16" t="s">
        <v>3947</v>
      </c>
      <c r="C276" s="117"/>
      <c r="D276" s="117"/>
      <c r="E276" s="123" t="s">
        <v>3948</v>
      </c>
      <c r="F276" s="17" t="s">
        <v>3949</v>
      </c>
      <c r="G276" s="16" t="s">
        <v>2800</v>
      </c>
      <c r="H276" s="16" t="s">
        <v>3950</v>
      </c>
      <c r="I276" s="80"/>
      <c r="J276" s="91" t="s">
        <v>3951</v>
      </c>
      <c r="K276" s="23"/>
      <c r="L276" s="23"/>
      <c r="M276" s="23"/>
      <c r="N276" s="23"/>
      <c r="O276" s="23"/>
      <c r="P276" s="23"/>
      <c r="Q276" s="23"/>
      <c r="R276" s="23"/>
      <c r="S276" s="23"/>
      <c r="T276" s="23"/>
      <c r="U276" s="23"/>
      <c r="V276" s="23"/>
      <c r="W276" s="23"/>
    </row>
    <row r="277">
      <c r="A277" s="15"/>
      <c r="B277" s="16" t="s">
        <v>3947</v>
      </c>
      <c r="C277" s="117"/>
      <c r="D277" s="117"/>
      <c r="E277" s="123" t="s">
        <v>3952</v>
      </c>
      <c r="F277" s="17" t="s">
        <v>3953</v>
      </c>
      <c r="G277" s="16" t="s">
        <v>2800</v>
      </c>
      <c r="H277" s="16" t="s">
        <v>3954</v>
      </c>
      <c r="I277" s="80"/>
      <c r="J277" s="90" t="s">
        <v>3955</v>
      </c>
      <c r="K277" s="23"/>
      <c r="L277" s="23"/>
      <c r="M277" s="23"/>
      <c r="N277" s="23"/>
      <c r="O277" s="23"/>
      <c r="P277" s="23"/>
      <c r="Q277" s="23"/>
      <c r="R277" s="23"/>
      <c r="S277" s="23"/>
      <c r="T277" s="23"/>
      <c r="U277" s="23"/>
      <c r="V277" s="23"/>
      <c r="W277" s="23"/>
    </row>
    <row r="278">
      <c r="A278" s="15"/>
      <c r="B278" s="16" t="s">
        <v>3947</v>
      </c>
      <c r="C278" s="117"/>
      <c r="D278" s="117"/>
      <c r="E278" s="123"/>
      <c r="F278" s="17" t="s">
        <v>3956</v>
      </c>
      <c r="G278" s="16" t="s">
        <v>2800</v>
      </c>
      <c r="H278" s="16" t="s">
        <v>3957</v>
      </c>
      <c r="I278" s="80"/>
      <c r="J278" s="90" t="s">
        <v>3958</v>
      </c>
      <c r="K278" s="23"/>
      <c r="L278" s="23"/>
      <c r="M278" s="23"/>
      <c r="N278" s="23"/>
      <c r="O278" s="23"/>
      <c r="P278" s="23"/>
      <c r="Q278" s="23"/>
      <c r="R278" s="23"/>
      <c r="S278" s="23"/>
      <c r="T278" s="23"/>
      <c r="U278" s="23"/>
      <c r="V278" s="23"/>
      <c r="W278" s="23"/>
    </row>
    <row r="279" ht="99.75" customHeight="1">
      <c r="A279" s="16" t="s">
        <v>3959</v>
      </c>
      <c r="B279" s="16" t="s">
        <v>1557</v>
      </c>
      <c r="C279" s="23"/>
      <c r="D279" s="23"/>
      <c r="E279" s="16" t="s">
        <v>3960</v>
      </c>
      <c r="F279" s="87" t="s">
        <v>3961</v>
      </c>
      <c r="G279" s="16" t="s">
        <v>2800</v>
      </c>
      <c r="H279" s="16" t="s">
        <v>3962</v>
      </c>
      <c r="I279" s="80"/>
      <c r="J279" s="91" t="s">
        <v>3963</v>
      </c>
      <c r="K279" s="23"/>
      <c r="L279" s="23"/>
      <c r="M279" s="23"/>
      <c r="N279" s="23"/>
      <c r="O279" s="23"/>
      <c r="P279" s="23"/>
      <c r="Q279" s="23"/>
      <c r="R279" s="23"/>
      <c r="S279" s="23"/>
      <c r="T279" s="23"/>
      <c r="U279" s="23"/>
      <c r="V279" s="23"/>
      <c r="W279" s="23"/>
    </row>
    <row r="280">
      <c r="A280" s="16" t="s">
        <v>3964</v>
      </c>
      <c r="B280" s="6" t="s">
        <v>1589</v>
      </c>
      <c r="C280" s="23"/>
      <c r="D280" s="23"/>
      <c r="F280" s="77" t="s">
        <v>3965</v>
      </c>
      <c r="G280" s="16" t="s">
        <v>2800</v>
      </c>
      <c r="H280" s="16" t="s">
        <v>3966</v>
      </c>
      <c r="I280" s="80"/>
      <c r="J280" s="30" t="s">
        <v>3967</v>
      </c>
      <c r="K280" s="23"/>
      <c r="L280" s="23"/>
      <c r="M280" s="23"/>
      <c r="N280" s="23"/>
      <c r="O280" s="23"/>
      <c r="P280" s="23"/>
      <c r="Q280" s="23"/>
      <c r="R280" s="23"/>
      <c r="S280" s="23"/>
      <c r="T280" s="23"/>
      <c r="U280" s="23"/>
      <c r="V280" s="23"/>
      <c r="W280" s="23"/>
    </row>
    <row r="281">
      <c r="A281" s="16" t="s">
        <v>3964</v>
      </c>
      <c r="B281" s="6" t="s">
        <v>1589</v>
      </c>
      <c r="C281" s="115"/>
      <c r="D281" s="115"/>
      <c r="E281" s="115"/>
      <c r="F281" s="17" t="s">
        <v>3968</v>
      </c>
      <c r="G281" s="16" t="s">
        <v>2800</v>
      </c>
      <c r="H281" s="16" t="s">
        <v>3969</v>
      </c>
      <c r="I281" s="80"/>
      <c r="J281" s="30" t="s">
        <v>3970</v>
      </c>
      <c r="K281" s="23"/>
      <c r="L281" s="23"/>
      <c r="M281" s="23"/>
      <c r="N281" s="23"/>
      <c r="O281" s="23"/>
      <c r="P281" s="23"/>
      <c r="Q281" s="23"/>
      <c r="R281" s="23"/>
      <c r="S281" s="23"/>
      <c r="T281" s="23"/>
      <c r="U281" s="23"/>
      <c r="V281" s="23"/>
      <c r="W281" s="23"/>
    </row>
    <row r="282">
      <c r="A282" s="16" t="s">
        <v>3964</v>
      </c>
      <c r="B282" s="6" t="s">
        <v>1589</v>
      </c>
      <c r="C282" s="115"/>
      <c r="D282" s="115"/>
      <c r="E282" s="16" t="s">
        <v>3971</v>
      </c>
      <c r="F282" s="17" t="s">
        <v>3972</v>
      </c>
      <c r="G282" s="16" t="s">
        <v>2800</v>
      </c>
      <c r="H282" s="16" t="s">
        <v>3973</v>
      </c>
      <c r="I282" s="80"/>
      <c r="J282" s="30" t="s">
        <v>3974</v>
      </c>
      <c r="K282" s="23"/>
      <c r="L282" s="23"/>
      <c r="M282" s="23"/>
      <c r="N282" s="23"/>
      <c r="O282" s="23"/>
      <c r="P282" s="23"/>
      <c r="Q282" s="23"/>
      <c r="R282" s="23"/>
      <c r="S282" s="23"/>
      <c r="T282" s="23"/>
      <c r="U282" s="23"/>
      <c r="V282" s="23"/>
      <c r="W282" s="23"/>
    </row>
    <row r="283">
      <c r="A283" s="16" t="s">
        <v>3964</v>
      </c>
      <c r="B283" s="6" t="s">
        <v>1589</v>
      </c>
      <c r="C283" s="115"/>
      <c r="D283" s="115"/>
      <c r="E283" s="16" t="s">
        <v>3975</v>
      </c>
      <c r="F283" s="17" t="s">
        <v>3976</v>
      </c>
      <c r="G283" s="16" t="s">
        <v>2800</v>
      </c>
      <c r="H283" s="16" t="s">
        <v>3977</v>
      </c>
      <c r="I283" s="80"/>
      <c r="J283" s="30" t="s">
        <v>3978</v>
      </c>
      <c r="K283" s="23"/>
      <c r="L283" s="23"/>
      <c r="M283" s="23"/>
      <c r="N283" s="23"/>
      <c r="O283" s="23"/>
      <c r="P283" s="23"/>
      <c r="Q283" s="23"/>
      <c r="R283" s="23"/>
      <c r="S283" s="23"/>
      <c r="T283" s="23"/>
      <c r="U283" s="23"/>
      <c r="V283" s="23"/>
      <c r="W283" s="23"/>
    </row>
    <row r="284">
      <c r="A284" s="16" t="s">
        <v>3964</v>
      </c>
      <c r="B284" s="6" t="s">
        <v>1589</v>
      </c>
      <c r="C284" s="115"/>
      <c r="D284" s="115"/>
      <c r="E284" s="115"/>
      <c r="F284" s="30" t="s">
        <v>3979</v>
      </c>
      <c r="G284" s="16" t="s">
        <v>2800</v>
      </c>
      <c r="H284" s="16" t="s">
        <v>3980</v>
      </c>
      <c r="I284" s="80"/>
      <c r="J284" s="30" t="s">
        <v>3981</v>
      </c>
      <c r="K284" s="23"/>
      <c r="L284" s="23"/>
      <c r="M284" s="23"/>
      <c r="N284" s="23"/>
      <c r="O284" s="23"/>
      <c r="P284" s="23"/>
      <c r="Q284" s="23"/>
      <c r="R284" s="23"/>
      <c r="S284" s="23"/>
      <c r="T284" s="23"/>
      <c r="U284" s="23"/>
      <c r="V284" s="23"/>
      <c r="W284" s="23"/>
    </row>
    <row r="285">
      <c r="A285" s="16" t="s">
        <v>3982</v>
      </c>
      <c r="B285" s="16" t="s">
        <v>2461</v>
      </c>
      <c r="C285" s="115"/>
      <c r="D285" s="115"/>
      <c r="E285" s="115"/>
      <c r="F285" s="17" t="s">
        <v>3983</v>
      </c>
      <c r="G285" s="16" t="s">
        <v>2800</v>
      </c>
      <c r="H285" s="16" t="s">
        <v>3984</v>
      </c>
      <c r="I285" s="81" t="s">
        <v>3985</v>
      </c>
      <c r="J285" s="82" t="s">
        <v>3986</v>
      </c>
      <c r="K285" s="23"/>
      <c r="L285" s="23"/>
      <c r="M285" s="23"/>
      <c r="N285" s="23"/>
      <c r="O285" s="23"/>
      <c r="P285" s="23"/>
      <c r="Q285" s="23"/>
      <c r="R285" s="23"/>
      <c r="S285" s="23"/>
      <c r="T285" s="23"/>
      <c r="U285" s="23"/>
      <c r="V285" s="23"/>
      <c r="W285" s="23"/>
    </row>
    <row r="286">
      <c r="A286" s="16" t="s">
        <v>3982</v>
      </c>
      <c r="B286" s="16" t="s">
        <v>2461</v>
      </c>
      <c r="C286" s="117"/>
      <c r="D286" s="117"/>
      <c r="E286" s="124"/>
      <c r="F286" s="17" t="s">
        <v>3987</v>
      </c>
      <c r="G286" s="16" t="s">
        <v>2800</v>
      </c>
      <c r="H286" s="123" t="s">
        <v>3988</v>
      </c>
      <c r="I286" s="81" t="s">
        <v>3985</v>
      </c>
      <c r="J286" s="82" t="s">
        <v>3989</v>
      </c>
      <c r="K286" s="23"/>
      <c r="L286" s="23"/>
      <c r="M286" s="23"/>
      <c r="N286" s="23"/>
      <c r="O286" s="23"/>
      <c r="P286" s="23"/>
      <c r="Q286" s="23"/>
      <c r="R286" s="23"/>
      <c r="S286" s="23"/>
      <c r="T286" s="23"/>
      <c r="U286" s="23"/>
      <c r="V286" s="23"/>
      <c r="W286" s="23"/>
    </row>
    <row r="287">
      <c r="A287" s="16" t="s">
        <v>3982</v>
      </c>
      <c r="B287" s="16" t="s">
        <v>2461</v>
      </c>
      <c r="C287" s="117"/>
      <c r="D287" s="117"/>
      <c r="E287" s="124"/>
      <c r="F287" s="17" t="s">
        <v>3990</v>
      </c>
      <c r="G287" s="16" t="s">
        <v>2800</v>
      </c>
      <c r="H287" s="123" t="s">
        <v>3991</v>
      </c>
      <c r="I287" s="81" t="s">
        <v>3985</v>
      </c>
      <c r="J287" s="82" t="s">
        <v>3992</v>
      </c>
      <c r="K287" s="23"/>
      <c r="L287" s="23"/>
      <c r="M287" s="23"/>
      <c r="N287" s="23"/>
      <c r="O287" s="23"/>
      <c r="P287" s="23"/>
      <c r="Q287" s="23"/>
      <c r="R287" s="23"/>
      <c r="S287" s="23"/>
      <c r="T287" s="23"/>
      <c r="U287" s="23"/>
      <c r="V287" s="23"/>
      <c r="W287" s="23"/>
    </row>
    <row r="288">
      <c r="A288" s="16" t="s">
        <v>3982</v>
      </c>
      <c r="B288" s="16" t="s">
        <v>2461</v>
      </c>
      <c r="C288" s="117"/>
      <c r="D288" s="117"/>
      <c r="E288" s="124"/>
      <c r="F288" s="17" t="s">
        <v>3993</v>
      </c>
      <c r="G288" s="16" t="s">
        <v>2800</v>
      </c>
      <c r="H288" s="123" t="s">
        <v>3994</v>
      </c>
      <c r="I288" s="81" t="s">
        <v>3985</v>
      </c>
      <c r="J288" s="82" t="s">
        <v>3995</v>
      </c>
      <c r="K288" s="23"/>
      <c r="L288" s="23"/>
      <c r="M288" s="23"/>
      <c r="N288" s="23"/>
      <c r="O288" s="23"/>
      <c r="P288" s="23"/>
      <c r="Q288" s="23"/>
      <c r="R288" s="23"/>
      <c r="S288" s="23"/>
      <c r="T288" s="23"/>
      <c r="U288" s="23"/>
      <c r="V288" s="23"/>
      <c r="W288" s="23"/>
    </row>
    <row r="289">
      <c r="A289" s="16" t="s">
        <v>3982</v>
      </c>
      <c r="B289" s="16" t="s">
        <v>2461</v>
      </c>
      <c r="C289" s="115"/>
      <c r="D289" s="115"/>
      <c r="E289" s="16" t="s">
        <v>3996</v>
      </c>
      <c r="F289" s="17" t="s">
        <v>3997</v>
      </c>
      <c r="G289" s="16" t="s">
        <v>2800</v>
      </c>
      <c r="H289" s="16" t="s">
        <v>3998</v>
      </c>
      <c r="I289" s="81"/>
      <c r="J289" s="82" t="s">
        <v>3999</v>
      </c>
      <c r="K289" s="23"/>
      <c r="L289" s="23"/>
      <c r="M289" s="23"/>
      <c r="N289" s="23"/>
      <c r="O289" s="23"/>
      <c r="P289" s="23"/>
      <c r="Q289" s="23"/>
      <c r="R289" s="23"/>
      <c r="S289" s="23"/>
      <c r="T289" s="23"/>
      <c r="U289" s="23"/>
      <c r="V289" s="23"/>
      <c r="W289" s="23"/>
    </row>
    <row r="290">
      <c r="A290" s="16" t="s">
        <v>3982</v>
      </c>
      <c r="B290" s="16" t="s">
        <v>2461</v>
      </c>
      <c r="C290" s="117"/>
      <c r="D290" s="117"/>
      <c r="E290" s="123" t="s">
        <v>4000</v>
      </c>
      <c r="F290" s="17" t="s">
        <v>3997</v>
      </c>
      <c r="G290" s="16" t="s">
        <v>2800</v>
      </c>
      <c r="H290" s="123" t="s">
        <v>4001</v>
      </c>
      <c r="I290" s="81"/>
      <c r="J290" s="82" t="s">
        <v>4002</v>
      </c>
      <c r="K290" s="23"/>
      <c r="L290" s="23"/>
      <c r="M290" s="23"/>
      <c r="N290" s="23"/>
      <c r="O290" s="23"/>
      <c r="P290" s="23"/>
      <c r="Q290" s="23"/>
      <c r="R290" s="23"/>
      <c r="S290" s="23"/>
      <c r="T290" s="23"/>
      <c r="U290" s="23"/>
      <c r="V290" s="23"/>
      <c r="W290" s="23"/>
    </row>
    <row r="291">
      <c r="A291" s="16" t="s">
        <v>3982</v>
      </c>
      <c r="B291" s="16" t="s">
        <v>2461</v>
      </c>
      <c r="C291" s="117"/>
      <c r="D291" s="117"/>
      <c r="E291" s="123" t="s">
        <v>4003</v>
      </c>
      <c r="F291" s="17" t="s">
        <v>3997</v>
      </c>
      <c r="G291" s="16" t="s">
        <v>2800</v>
      </c>
      <c r="H291" s="123" t="s">
        <v>4004</v>
      </c>
      <c r="I291" s="81"/>
      <c r="J291" s="82" t="s">
        <v>4005</v>
      </c>
      <c r="K291" s="23"/>
      <c r="L291" s="23"/>
      <c r="M291" s="23"/>
      <c r="N291" s="23"/>
      <c r="O291" s="23"/>
      <c r="P291" s="23"/>
      <c r="Q291" s="23"/>
      <c r="R291" s="23"/>
      <c r="S291" s="23"/>
      <c r="T291" s="23"/>
      <c r="U291" s="23"/>
      <c r="V291" s="23"/>
      <c r="W291" s="23"/>
    </row>
    <row r="292">
      <c r="A292" s="16" t="s">
        <v>3982</v>
      </c>
      <c r="B292" s="16" t="s">
        <v>2461</v>
      </c>
      <c r="C292" s="117"/>
      <c r="D292" s="117"/>
      <c r="E292" s="123" t="s">
        <v>4006</v>
      </c>
      <c r="F292" s="17" t="s">
        <v>4007</v>
      </c>
      <c r="G292" s="16" t="s">
        <v>2800</v>
      </c>
      <c r="H292" s="123" t="s">
        <v>4008</v>
      </c>
      <c r="I292" s="81"/>
      <c r="J292" s="82" t="s">
        <v>4009</v>
      </c>
      <c r="K292" s="23"/>
      <c r="L292" s="23"/>
      <c r="M292" s="23"/>
      <c r="N292" s="23"/>
      <c r="O292" s="23"/>
      <c r="P292" s="23"/>
      <c r="Q292" s="23"/>
      <c r="R292" s="23"/>
      <c r="S292" s="23"/>
      <c r="T292" s="23"/>
      <c r="U292" s="23"/>
      <c r="V292" s="23"/>
      <c r="W292" s="23"/>
    </row>
    <row r="293">
      <c r="A293" s="15"/>
      <c r="B293" s="6" t="s">
        <v>4010</v>
      </c>
      <c r="C293" s="117"/>
      <c r="D293" s="117"/>
      <c r="E293" s="124" t="s">
        <v>4011</v>
      </c>
      <c r="F293" s="17" t="s">
        <v>4012</v>
      </c>
      <c r="G293" s="16" t="s">
        <v>2800</v>
      </c>
      <c r="H293" s="123" t="s">
        <v>4013</v>
      </c>
      <c r="I293" s="80"/>
      <c r="J293" s="30" t="s">
        <v>4014</v>
      </c>
      <c r="K293" s="23"/>
      <c r="L293" s="23"/>
      <c r="M293" s="23"/>
      <c r="N293" s="23"/>
      <c r="O293" s="23"/>
      <c r="P293" s="23"/>
      <c r="Q293" s="23"/>
      <c r="R293" s="23"/>
      <c r="S293" s="23"/>
      <c r="T293" s="23"/>
      <c r="U293" s="23"/>
      <c r="V293" s="23"/>
      <c r="W293" s="23"/>
    </row>
    <row r="294">
      <c r="A294" s="15"/>
      <c r="B294" s="6" t="s">
        <v>4010</v>
      </c>
      <c r="C294" s="117"/>
      <c r="D294" s="117"/>
      <c r="E294" s="124" t="s">
        <v>4011</v>
      </c>
      <c r="F294" s="46" t="s">
        <v>4015</v>
      </c>
      <c r="G294" s="16" t="s">
        <v>2800</v>
      </c>
      <c r="H294" s="16" t="s">
        <v>4016</v>
      </c>
      <c r="I294" s="80"/>
      <c r="J294" s="30" t="s">
        <v>4017</v>
      </c>
      <c r="K294" s="23"/>
      <c r="L294" s="23"/>
      <c r="M294" s="23"/>
      <c r="N294" s="23"/>
      <c r="O294" s="23"/>
      <c r="P294" s="23"/>
      <c r="Q294" s="23"/>
      <c r="R294" s="23"/>
      <c r="S294" s="23"/>
      <c r="T294" s="23"/>
      <c r="U294" s="23"/>
      <c r="V294" s="23"/>
      <c r="W294" s="23"/>
    </row>
    <row r="295">
      <c r="A295" s="15"/>
      <c r="B295" s="6" t="s">
        <v>4010</v>
      </c>
      <c r="C295" s="117"/>
      <c r="D295" s="117"/>
      <c r="E295" s="124" t="s">
        <v>4018</v>
      </c>
      <c r="F295" s="46" t="s">
        <v>4019</v>
      </c>
      <c r="G295" s="16" t="s">
        <v>2800</v>
      </c>
      <c r="H295" s="16" t="s">
        <v>4020</v>
      </c>
      <c r="I295" s="80"/>
      <c r="J295" s="30" t="s">
        <v>4021</v>
      </c>
      <c r="K295" s="23"/>
      <c r="L295" s="23"/>
      <c r="M295" s="23"/>
      <c r="N295" s="23"/>
      <c r="O295" s="23"/>
      <c r="P295" s="23"/>
      <c r="Q295" s="23"/>
      <c r="R295" s="23"/>
      <c r="S295" s="23"/>
      <c r="T295" s="23"/>
      <c r="U295" s="23"/>
      <c r="V295" s="23"/>
      <c r="W295" s="23"/>
    </row>
    <row r="296">
      <c r="A296" s="15"/>
      <c r="B296" s="6" t="s">
        <v>4010</v>
      </c>
      <c r="C296" s="117"/>
      <c r="D296" s="117"/>
      <c r="E296" s="117"/>
      <c r="F296" s="46" t="s">
        <v>4022</v>
      </c>
      <c r="G296" s="16" t="s">
        <v>2800</v>
      </c>
      <c r="H296" s="16" t="s">
        <v>4023</v>
      </c>
      <c r="I296" s="80"/>
      <c r="J296" s="30" t="s">
        <v>4024</v>
      </c>
      <c r="K296" s="23"/>
      <c r="L296" s="23"/>
      <c r="M296" s="23"/>
      <c r="N296" s="23"/>
      <c r="O296" s="23"/>
      <c r="P296" s="23"/>
      <c r="Q296" s="23"/>
      <c r="R296" s="23"/>
      <c r="S296" s="23"/>
      <c r="T296" s="23"/>
      <c r="U296" s="23"/>
      <c r="V296" s="23"/>
      <c r="W296" s="23"/>
    </row>
    <row r="297">
      <c r="A297" s="15"/>
      <c r="B297" s="15" t="s">
        <v>4025</v>
      </c>
      <c r="C297" s="117"/>
      <c r="D297" s="117"/>
      <c r="E297" s="117"/>
      <c r="F297" s="30" t="s">
        <v>4026</v>
      </c>
      <c r="G297" s="16" t="s">
        <v>2800</v>
      </c>
      <c r="H297" s="16" t="s">
        <v>4027</v>
      </c>
      <c r="I297" s="81" t="s">
        <v>4028</v>
      </c>
      <c r="J297" s="30" t="s">
        <v>4029</v>
      </c>
      <c r="K297" s="23"/>
      <c r="L297" s="23"/>
      <c r="M297" s="23"/>
      <c r="N297" s="23"/>
      <c r="O297" s="23"/>
      <c r="P297" s="23"/>
      <c r="Q297" s="23"/>
      <c r="R297" s="23"/>
      <c r="S297" s="23"/>
      <c r="T297" s="23"/>
      <c r="U297" s="23"/>
      <c r="V297" s="23"/>
      <c r="W297" s="23"/>
    </row>
    <row r="298">
      <c r="A298" s="15"/>
      <c r="B298" s="15" t="s">
        <v>4025</v>
      </c>
      <c r="C298" s="117"/>
      <c r="D298" s="117"/>
      <c r="E298" s="117"/>
      <c r="F298" s="46" t="s">
        <v>4030</v>
      </c>
      <c r="G298" s="16" t="s">
        <v>2800</v>
      </c>
      <c r="H298" s="16" t="s">
        <v>4031</v>
      </c>
      <c r="I298" s="81" t="s">
        <v>4032</v>
      </c>
      <c r="J298" s="30" t="s">
        <v>4033</v>
      </c>
      <c r="K298" s="23"/>
      <c r="L298" s="23"/>
      <c r="M298" s="23"/>
      <c r="N298" s="23"/>
      <c r="O298" s="23"/>
      <c r="P298" s="23"/>
      <c r="Q298" s="23"/>
      <c r="R298" s="23"/>
      <c r="S298" s="23"/>
      <c r="T298" s="23"/>
      <c r="U298" s="23"/>
      <c r="V298" s="23"/>
      <c r="W298" s="23"/>
    </row>
    <row r="299">
      <c r="A299" s="15"/>
      <c r="B299" s="15" t="s">
        <v>4034</v>
      </c>
      <c r="C299" s="117"/>
      <c r="D299" s="117"/>
      <c r="E299" s="49" t="s">
        <v>3952</v>
      </c>
      <c r="F299" s="30" t="s">
        <v>4035</v>
      </c>
      <c r="G299" s="16" t="s">
        <v>2800</v>
      </c>
      <c r="H299" s="16" t="s">
        <v>4036</v>
      </c>
      <c r="I299" s="80"/>
      <c r="J299" s="30" t="s">
        <v>4037</v>
      </c>
      <c r="K299" s="23"/>
      <c r="L299" s="23"/>
      <c r="M299" s="23"/>
      <c r="N299" s="23"/>
      <c r="O299" s="23"/>
      <c r="P299" s="23"/>
      <c r="Q299" s="23"/>
      <c r="R299" s="23"/>
      <c r="S299" s="23"/>
      <c r="T299" s="23"/>
      <c r="U299" s="23"/>
      <c r="V299" s="23"/>
      <c r="W299" s="23"/>
    </row>
    <row r="300">
      <c r="A300" s="15"/>
      <c r="B300" s="15" t="s">
        <v>4038</v>
      </c>
      <c r="C300" s="117"/>
      <c r="D300" s="117"/>
      <c r="E300" s="117"/>
      <c r="F300" s="17" t="s">
        <v>4039</v>
      </c>
      <c r="G300" s="16" t="s">
        <v>2800</v>
      </c>
      <c r="H300" s="16" t="s">
        <v>4040</v>
      </c>
      <c r="I300" s="81" t="s">
        <v>4041</v>
      </c>
      <c r="J300" s="30" t="s">
        <v>4042</v>
      </c>
      <c r="K300" s="23"/>
      <c r="L300" s="23"/>
      <c r="M300" s="23"/>
      <c r="N300" s="23"/>
      <c r="O300" s="23"/>
      <c r="P300" s="23"/>
      <c r="Q300" s="23"/>
      <c r="R300" s="23"/>
      <c r="S300" s="23"/>
      <c r="T300" s="23"/>
      <c r="U300" s="23"/>
      <c r="V300" s="23"/>
      <c r="W300" s="23"/>
    </row>
    <row r="301">
      <c r="A301" s="15"/>
      <c r="B301" s="15" t="s">
        <v>4043</v>
      </c>
      <c r="C301" s="117"/>
      <c r="D301" s="117"/>
      <c r="E301" s="117"/>
      <c r="F301" s="30" t="s">
        <v>4044</v>
      </c>
      <c r="G301" s="16" t="s">
        <v>2800</v>
      </c>
      <c r="H301" s="16" t="s">
        <v>4045</v>
      </c>
      <c r="I301" s="80"/>
      <c r="J301" s="30" t="s">
        <v>4046</v>
      </c>
      <c r="K301" s="23"/>
      <c r="L301" s="23"/>
      <c r="M301" s="23"/>
      <c r="N301" s="23"/>
      <c r="O301" s="23"/>
      <c r="P301" s="23"/>
      <c r="Q301" s="23"/>
      <c r="R301" s="23"/>
      <c r="S301" s="23"/>
      <c r="T301" s="23"/>
      <c r="U301" s="23"/>
      <c r="V301" s="23"/>
      <c r="W301" s="23"/>
    </row>
    <row r="302">
      <c r="A302" s="125"/>
      <c r="B302" s="16" t="s">
        <v>4047</v>
      </c>
      <c r="C302" s="23"/>
      <c r="D302" s="23"/>
      <c r="E302" s="16"/>
      <c r="F302" s="10" t="s">
        <v>4048</v>
      </c>
      <c r="G302" s="16" t="s">
        <v>2800</v>
      </c>
      <c r="H302" s="16" t="s">
        <v>4049</v>
      </c>
      <c r="I302" s="126"/>
      <c r="J302" s="82" t="s">
        <v>4050</v>
      </c>
      <c r="K302" s="23"/>
      <c r="L302" s="23"/>
      <c r="M302" s="23"/>
      <c r="N302" s="23"/>
      <c r="O302" s="23"/>
      <c r="P302" s="23"/>
      <c r="Q302" s="23"/>
      <c r="R302" s="23"/>
      <c r="S302" s="23"/>
      <c r="T302" s="23"/>
      <c r="U302" s="23"/>
      <c r="V302" s="23"/>
      <c r="W302" s="23"/>
    </row>
    <row r="303">
      <c r="A303" s="15"/>
      <c r="B303" s="16" t="s">
        <v>4047</v>
      </c>
      <c r="C303" s="23"/>
      <c r="D303" s="23"/>
      <c r="E303" s="15"/>
      <c r="F303" s="10" t="s">
        <v>4051</v>
      </c>
      <c r="G303" s="16" t="s">
        <v>2800</v>
      </c>
      <c r="H303" s="16" t="s">
        <v>4052</v>
      </c>
      <c r="I303" s="80"/>
      <c r="J303" s="82" t="s">
        <v>4053</v>
      </c>
      <c r="K303" s="23"/>
      <c r="L303" s="23"/>
      <c r="M303" s="23"/>
      <c r="N303" s="23"/>
      <c r="O303" s="23"/>
      <c r="P303" s="23"/>
      <c r="Q303" s="23"/>
      <c r="R303" s="23"/>
      <c r="S303" s="23"/>
      <c r="T303" s="23"/>
      <c r="U303" s="23"/>
      <c r="V303" s="23"/>
      <c r="W303" s="23"/>
    </row>
    <row r="304">
      <c r="A304" s="15"/>
      <c r="B304" s="16" t="s">
        <v>4047</v>
      </c>
      <c r="C304" s="23"/>
      <c r="D304" s="23"/>
      <c r="E304" s="16" t="s">
        <v>4054</v>
      </c>
      <c r="F304" s="10" t="s">
        <v>4055</v>
      </c>
      <c r="G304" s="16" t="s">
        <v>2800</v>
      </c>
      <c r="H304" s="16" t="s">
        <v>4056</v>
      </c>
      <c r="I304" s="80"/>
      <c r="J304" s="82" t="s">
        <v>4057</v>
      </c>
      <c r="K304" s="23"/>
      <c r="L304" s="23"/>
      <c r="M304" s="23"/>
      <c r="N304" s="23"/>
      <c r="O304" s="23"/>
      <c r="P304" s="23"/>
      <c r="Q304" s="23"/>
      <c r="R304" s="23"/>
      <c r="S304" s="23"/>
      <c r="T304" s="23"/>
      <c r="U304" s="23"/>
      <c r="V304" s="23"/>
      <c r="W304" s="23"/>
    </row>
    <row r="305">
      <c r="A305" s="15"/>
      <c r="B305" s="16" t="s">
        <v>4047</v>
      </c>
      <c r="C305" s="23"/>
      <c r="D305" s="23"/>
      <c r="E305" s="16" t="s">
        <v>4058</v>
      </c>
      <c r="F305" s="10" t="s">
        <v>4059</v>
      </c>
      <c r="G305" s="16" t="s">
        <v>2800</v>
      </c>
      <c r="H305" s="16" t="s">
        <v>4060</v>
      </c>
      <c r="I305" s="80"/>
      <c r="J305" s="82" t="s">
        <v>4061</v>
      </c>
      <c r="K305" s="23"/>
      <c r="L305" s="23"/>
      <c r="M305" s="23"/>
      <c r="N305" s="23"/>
      <c r="O305" s="23"/>
      <c r="P305" s="23"/>
      <c r="Q305" s="23"/>
      <c r="R305" s="23"/>
      <c r="S305" s="23"/>
      <c r="T305" s="23"/>
      <c r="U305" s="23"/>
      <c r="V305" s="23"/>
      <c r="W305" s="23"/>
    </row>
    <row r="306">
      <c r="A306" s="15"/>
      <c r="B306" s="16" t="s">
        <v>4047</v>
      </c>
      <c r="C306" s="23"/>
      <c r="D306" s="23"/>
      <c r="E306" s="16" t="s">
        <v>4062</v>
      </c>
      <c r="F306" s="10" t="s">
        <v>4063</v>
      </c>
      <c r="G306" s="16" t="s">
        <v>2800</v>
      </c>
      <c r="H306" s="16" t="s">
        <v>4064</v>
      </c>
      <c r="I306" s="80"/>
      <c r="J306" s="82" t="s">
        <v>4065</v>
      </c>
      <c r="K306" s="23"/>
      <c r="L306" s="23"/>
      <c r="M306" s="23"/>
      <c r="N306" s="23"/>
      <c r="O306" s="23"/>
      <c r="P306" s="23"/>
      <c r="Q306" s="23"/>
      <c r="R306" s="23"/>
      <c r="S306" s="23"/>
      <c r="T306" s="23"/>
      <c r="U306" s="23"/>
      <c r="V306" s="23"/>
      <c r="W306" s="23"/>
    </row>
    <row r="307">
      <c r="A307" s="15"/>
      <c r="B307" s="16" t="s">
        <v>4047</v>
      </c>
      <c r="C307" s="23"/>
      <c r="D307" s="23"/>
      <c r="E307" s="15"/>
      <c r="F307" s="10" t="s">
        <v>4066</v>
      </c>
      <c r="G307" s="16" t="s">
        <v>2800</v>
      </c>
      <c r="H307" s="16" t="s">
        <v>4067</v>
      </c>
      <c r="I307" s="80"/>
      <c r="J307" s="82" t="s">
        <v>4068</v>
      </c>
      <c r="K307" s="23"/>
      <c r="L307" s="23"/>
      <c r="M307" s="23"/>
      <c r="N307" s="23"/>
      <c r="O307" s="23"/>
      <c r="P307" s="23"/>
      <c r="Q307" s="23"/>
      <c r="R307" s="23"/>
      <c r="S307" s="23"/>
      <c r="T307" s="23"/>
      <c r="U307" s="23"/>
      <c r="V307" s="23"/>
      <c r="W307" s="23"/>
    </row>
    <row r="308">
      <c r="A308" s="15"/>
      <c r="B308" s="16" t="s">
        <v>4047</v>
      </c>
      <c r="C308" s="23"/>
      <c r="D308" s="23"/>
      <c r="E308" s="15"/>
      <c r="F308" s="10" t="s">
        <v>4069</v>
      </c>
      <c r="G308" s="16" t="s">
        <v>2800</v>
      </c>
      <c r="H308" s="16" t="s">
        <v>4070</v>
      </c>
      <c r="I308" s="80"/>
      <c r="J308" s="82" t="s">
        <v>4071</v>
      </c>
      <c r="K308" s="23"/>
      <c r="L308" s="23"/>
      <c r="M308" s="23"/>
      <c r="N308" s="23"/>
      <c r="O308" s="23"/>
      <c r="P308" s="23"/>
      <c r="Q308" s="23"/>
      <c r="R308" s="23"/>
      <c r="S308" s="23"/>
      <c r="T308" s="23"/>
      <c r="U308" s="23"/>
      <c r="V308" s="23"/>
      <c r="W308" s="23"/>
    </row>
    <row r="309">
      <c r="A309" s="15"/>
      <c r="B309" s="16" t="s">
        <v>4047</v>
      </c>
      <c r="C309" s="23"/>
      <c r="D309" s="23"/>
      <c r="E309" s="16" t="s">
        <v>4072</v>
      </c>
      <c r="F309" s="10" t="s">
        <v>4073</v>
      </c>
      <c r="G309" s="16" t="s">
        <v>2800</v>
      </c>
      <c r="H309" s="16" t="s">
        <v>4074</v>
      </c>
      <c r="I309" s="80"/>
      <c r="J309" s="82" t="s">
        <v>4075</v>
      </c>
      <c r="K309" s="23"/>
      <c r="L309" s="23"/>
      <c r="M309" s="23"/>
      <c r="N309" s="23"/>
      <c r="O309" s="23"/>
      <c r="P309" s="23"/>
      <c r="Q309" s="23"/>
      <c r="R309" s="23"/>
      <c r="S309" s="23"/>
      <c r="T309" s="23"/>
      <c r="U309" s="23"/>
      <c r="V309" s="23"/>
      <c r="W309" s="23"/>
    </row>
    <row r="310">
      <c r="A310" s="15"/>
      <c r="B310" s="16" t="s">
        <v>4047</v>
      </c>
      <c r="C310" s="23"/>
      <c r="D310" s="23"/>
      <c r="E310" s="16" t="s">
        <v>4076</v>
      </c>
      <c r="F310" s="10" t="s">
        <v>4077</v>
      </c>
      <c r="G310" s="16" t="s">
        <v>2800</v>
      </c>
      <c r="H310" s="16" t="s">
        <v>4078</v>
      </c>
      <c r="I310" s="80"/>
      <c r="J310" s="82" t="s">
        <v>4079</v>
      </c>
      <c r="K310" s="23"/>
      <c r="L310" s="23"/>
      <c r="M310" s="23"/>
      <c r="N310" s="23"/>
      <c r="O310" s="23"/>
      <c r="P310" s="23"/>
      <c r="Q310" s="23"/>
      <c r="R310" s="23"/>
      <c r="S310" s="23"/>
      <c r="T310" s="23"/>
      <c r="U310" s="23"/>
      <c r="V310" s="23"/>
      <c r="W310" s="23"/>
    </row>
    <row r="311">
      <c r="A311" s="15"/>
      <c r="B311" s="16" t="s">
        <v>4047</v>
      </c>
      <c r="C311" s="23"/>
      <c r="D311" s="23"/>
      <c r="E311" s="16" t="s">
        <v>4080</v>
      </c>
      <c r="F311" s="10" t="s">
        <v>4081</v>
      </c>
      <c r="G311" s="16" t="s">
        <v>2800</v>
      </c>
      <c r="H311" s="16" t="s">
        <v>4082</v>
      </c>
      <c r="I311" s="80"/>
      <c r="J311" s="82" t="s">
        <v>4083</v>
      </c>
      <c r="K311" s="23"/>
      <c r="L311" s="23"/>
      <c r="M311" s="23"/>
      <c r="N311" s="23"/>
      <c r="O311" s="23"/>
      <c r="P311" s="23"/>
      <c r="Q311" s="23"/>
      <c r="R311" s="23"/>
      <c r="S311" s="23"/>
      <c r="T311" s="23"/>
      <c r="U311" s="23"/>
      <c r="V311" s="23"/>
      <c r="W311" s="23"/>
    </row>
    <row r="312">
      <c r="A312" s="15"/>
      <c r="B312" s="16" t="s">
        <v>4047</v>
      </c>
      <c r="C312" s="23"/>
      <c r="D312" s="23"/>
      <c r="E312" s="15"/>
      <c r="F312" s="10" t="s">
        <v>4084</v>
      </c>
      <c r="G312" s="16" t="s">
        <v>2800</v>
      </c>
      <c r="H312" s="16" t="s">
        <v>4085</v>
      </c>
      <c r="I312" s="80"/>
      <c r="J312" s="82" t="s">
        <v>4086</v>
      </c>
      <c r="K312" s="23"/>
      <c r="L312" s="23"/>
      <c r="M312" s="23"/>
      <c r="N312" s="23"/>
      <c r="O312" s="23"/>
      <c r="P312" s="23"/>
      <c r="Q312" s="23"/>
      <c r="R312" s="23"/>
      <c r="S312" s="23"/>
      <c r="T312" s="23"/>
      <c r="U312" s="23"/>
      <c r="V312" s="23"/>
      <c r="W312" s="23"/>
    </row>
    <row r="313">
      <c r="A313" s="15"/>
      <c r="B313" s="16" t="s">
        <v>4047</v>
      </c>
      <c r="C313" s="23"/>
      <c r="D313" s="23"/>
      <c r="E313" s="15"/>
      <c r="F313" s="10" t="s">
        <v>4087</v>
      </c>
      <c r="G313" s="16" t="s">
        <v>2800</v>
      </c>
      <c r="H313" s="16" t="s">
        <v>4088</v>
      </c>
      <c r="I313" s="80"/>
      <c r="J313" s="82" t="s">
        <v>4089</v>
      </c>
      <c r="K313" s="23"/>
      <c r="L313" s="23"/>
      <c r="M313" s="23"/>
      <c r="N313" s="23"/>
      <c r="O313" s="23"/>
      <c r="P313" s="23"/>
      <c r="Q313" s="23"/>
      <c r="R313" s="23"/>
      <c r="S313" s="23"/>
      <c r="T313" s="23"/>
      <c r="U313" s="23"/>
      <c r="V313" s="23"/>
      <c r="W313" s="23"/>
    </row>
    <row r="314">
      <c r="A314" s="15"/>
      <c r="B314" s="16" t="s">
        <v>4047</v>
      </c>
      <c r="C314" s="23"/>
      <c r="D314" s="23"/>
      <c r="E314" s="16" t="s">
        <v>4090</v>
      </c>
      <c r="F314" s="10" t="s">
        <v>4091</v>
      </c>
      <c r="G314" s="16" t="s">
        <v>2800</v>
      </c>
      <c r="H314" s="16" t="s">
        <v>4092</v>
      </c>
      <c r="I314" s="80"/>
      <c r="J314" s="82" t="s">
        <v>4093</v>
      </c>
      <c r="K314" s="23"/>
      <c r="L314" s="23"/>
      <c r="M314" s="23"/>
      <c r="N314" s="23"/>
      <c r="O314" s="23"/>
      <c r="P314" s="23"/>
      <c r="Q314" s="23"/>
      <c r="R314" s="23"/>
      <c r="S314" s="23"/>
      <c r="T314" s="23"/>
      <c r="U314" s="23"/>
      <c r="V314" s="23"/>
      <c r="W314" s="23"/>
    </row>
    <row r="315">
      <c r="A315" s="15"/>
      <c r="B315" s="16" t="s">
        <v>4047</v>
      </c>
      <c r="C315" s="23"/>
      <c r="D315" s="23"/>
      <c r="E315" s="16" t="s">
        <v>4094</v>
      </c>
      <c r="F315" s="10" t="s">
        <v>4095</v>
      </c>
      <c r="G315" s="16" t="s">
        <v>2800</v>
      </c>
      <c r="H315" s="16" t="s">
        <v>4096</v>
      </c>
      <c r="I315" s="80"/>
      <c r="J315" s="82" t="s">
        <v>4097</v>
      </c>
      <c r="K315" s="23"/>
      <c r="L315" s="23"/>
      <c r="M315" s="23"/>
      <c r="N315" s="23"/>
      <c r="O315" s="23"/>
      <c r="P315" s="23"/>
      <c r="Q315" s="23"/>
      <c r="R315" s="23"/>
      <c r="S315" s="23"/>
      <c r="T315" s="23"/>
      <c r="U315" s="23"/>
      <c r="V315" s="23"/>
      <c r="W315" s="23"/>
    </row>
    <row r="316">
      <c r="A316" s="15"/>
      <c r="B316" s="16" t="s">
        <v>4047</v>
      </c>
      <c r="C316" s="23"/>
      <c r="D316" s="23"/>
      <c r="E316" s="16" t="s">
        <v>4098</v>
      </c>
      <c r="F316" s="10" t="s">
        <v>4099</v>
      </c>
      <c r="G316" s="16" t="s">
        <v>2800</v>
      </c>
      <c r="H316" s="16" t="s">
        <v>4100</v>
      </c>
      <c r="I316" s="80"/>
      <c r="J316" s="82" t="s">
        <v>4101</v>
      </c>
      <c r="K316" s="23"/>
      <c r="L316" s="23"/>
      <c r="M316" s="23"/>
      <c r="N316" s="23"/>
      <c r="O316" s="23"/>
      <c r="P316" s="23"/>
      <c r="Q316" s="23"/>
      <c r="R316" s="23"/>
      <c r="S316" s="23"/>
      <c r="T316" s="23"/>
      <c r="U316" s="23"/>
      <c r="V316" s="23"/>
      <c r="W316" s="23"/>
    </row>
    <row r="317">
      <c r="A317" s="15"/>
      <c r="B317" s="16" t="s">
        <v>4102</v>
      </c>
      <c r="C317" s="23"/>
      <c r="D317" s="23"/>
      <c r="E317" s="15"/>
      <c r="F317" s="10" t="s">
        <v>4103</v>
      </c>
      <c r="G317" s="16" t="s">
        <v>2800</v>
      </c>
      <c r="H317" s="16" t="s">
        <v>4104</v>
      </c>
      <c r="I317" s="80"/>
      <c r="J317" s="30" t="s">
        <v>4105</v>
      </c>
      <c r="K317" s="23"/>
      <c r="L317" s="23"/>
      <c r="M317" s="23"/>
      <c r="N317" s="23"/>
      <c r="O317" s="23"/>
      <c r="P317" s="23"/>
      <c r="Q317" s="23"/>
      <c r="R317" s="23"/>
      <c r="S317" s="23"/>
      <c r="T317" s="23"/>
      <c r="U317" s="23"/>
      <c r="V317" s="23"/>
      <c r="W317" s="23"/>
    </row>
    <row r="318">
      <c r="A318" s="15"/>
      <c r="B318" s="16" t="s">
        <v>4102</v>
      </c>
      <c r="C318" s="23"/>
      <c r="D318" s="23"/>
      <c r="E318" s="15"/>
      <c r="F318" s="10" t="s">
        <v>4106</v>
      </c>
      <c r="G318" s="16" t="s">
        <v>2800</v>
      </c>
      <c r="H318" s="16" t="s">
        <v>4107</v>
      </c>
      <c r="I318" s="80"/>
      <c r="J318" s="30" t="s">
        <v>4108</v>
      </c>
      <c r="K318" s="23"/>
      <c r="L318" s="23"/>
      <c r="M318" s="23"/>
      <c r="N318" s="23"/>
      <c r="O318" s="23"/>
      <c r="P318" s="23"/>
      <c r="Q318" s="23"/>
      <c r="R318" s="23"/>
      <c r="S318" s="23"/>
      <c r="T318" s="23"/>
      <c r="U318" s="23"/>
      <c r="V318" s="23"/>
      <c r="W318" s="23"/>
    </row>
    <row r="319">
      <c r="A319" s="15"/>
      <c r="B319" s="16" t="s">
        <v>4102</v>
      </c>
      <c r="C319" s="23"/>
      <c r="D319" s="23"/>
      <c r="E319" s="15"/>
      <c r="F319" s="10" t="s">
        <v>4109</v>
      </c>
      <c r="G319" s="16" t="s">
        <v>2800</v>
      </c>
      <c r="H319" s="16" t="s">
        <v>4110</v>
      </c>
      <c r="I319" s="80"/>
      <c r="J319" s="30" t="s">
        <v>4111</v>
      </c>
      <c r="K319" s="23"/>
      <c r="L319" s="23"/>
      <c r="M319" s="23"/>
      <c r="N319" s="23"/>
      <c r="O319" s="23"/>
      <c r="P319" s="23"/>
      <c r="Q319" s="23"/>
      <c r="R319" s="23"/>
      <c r="S319" s="23"/>
      <c r="T319" s="23"/>
      <c r="U319" s="23"/>
      <c r="V319" s="23"/>
      <c r="W319" s="23"/>
    </row>
    <row r="320">
      <c r="A320" s="15"/>
      <c r="B320" s="16" t="s">
        <v>4112</v>
      </c>
      <c r="C320" s="23"/>
      <c r="D320" s="23"/>
      <c r="E320" s="15"/>
      <c r="F320" s="17" t="s">
        <v>4113</v>
      </c>
      <c r="G320" s="16" t="s">
        <v>2800</v>
      </c>
      <c r="H320" s="16" t="s">
        <v>4114</v>
      </c>
      <c r="I320" s="80"/>
      <c r="J320" s="30" t="s">
        <v>4115</v>
      </c>
      <c r="K320" s="23"/>
      <c r="L320" s="23"/>
      <c r="M320" s="23"/>
      <c r="N320" s="23"/>
      <c r="O320" s="23"/>
      <c r="P320" s="23"/>
      <c r="Q320" s="23"/>
      <c r="R320" s="23"/>
      <c r="S320" s="23"/>
      <c r="T320" s="23"/>
      <c r="U320" s="23"/>
      <c r="V320" s="23"/>
      <c r="W320" s="23"/>
    </row>
    <row r="321">
      <c r="A321" s="15"/>
      <c r="B321" s="16" t="s">
        <v>4112</v>
      </c>
      <c r="C321" s="23"/>
      <c r="D321" s="23"/>
      <c r="E321" s="16" t="s">
        <v>4116</v>
      </c>
      <c r="F321" s="17" t="s">
        <v>4117</v>
      </c>
      <c r="G321" s="16" t="s">
        <v>2800</v>
      </c>
      <c r="H321" s="16" t="s">
        <v>4118</v>
      </c>
      <c r="I321" s="80"/>
      <c r="J321" s="30" t="s">
        <v>4119</v>
      </c>
      <c r="K321" s="23"/>
      <c r="L321" s="23"/>
      <c r="M321" s="23"/>
      <c r="N321" s="23"/>
      <c r="O321" s="23"/>
      <c r="P321" s="23"/>
      <c r="Q321" s="23"/>
      <c r="R321" s="23"/>
      <c r="S321" s="23"/>
      <c r="T321" s="23"/>
      <c r="U321" s="23"/>
      <c r="V321" s="23"/>
      <c r="W321" s="23"/>
    </row>
    <row r="322">
      <c r="A322" s="16" t="s">
        <v>4120</v>
      </c>
      <c r="B322" s="15" t="s">
        <v>803</v>
      </c>
      <c r="C322" s="23"/>
      <c r="D322" s="23"/>
      <c r="E322" s="15"/>
      <c r="F322" s="19" t="s">
        <v>4121</v>
      </c>
      <c r="G322" s="16" t="s">
        <v>2800</v>
      </c>
      <c r="H322" s="16" t="s">
        <v>4122</v>
      </c>
      <c r="I322" s="84" t="s">
        <v>4123</v>
      </c>
      <c r="J322" s="30" t="s">
        <v>4124</v>
      </c>
      <c r="K322" s="23"/>
      <c r="L322" s="23"/>
      <c r="M322" s="23"/>
      <c r="N322" s="23"/>
      <c r="O322" s="23"/>
      <c r="P322" s="23"/>
      <c r="Q322" s="23"/>
      <c r="R322" s="23"/>
      <c r="S322" s="23"/>
      <c r="T322" s="23"/>
      <c r="U322" s="23"/>
      <c r="V322" s="23"/>
      <c r="W322" s="23"/>
    </row>
    <row r="323">
      <c r="A323" s="15"/>
      <c r="B323" s="16" t="s">
        <v>4125</v>
      </c>
      <c r="C323" s="23"/>
      <c r="D323" s="23"/>
      <c r="E323" s="15"/>
      <c r="F323" s="17" t="s">
        <v>4126</v>
      </c>
      <c r="G323" s="16" t="s">
        <v>2800</v>
      </c>
      <c r="H323" s="16" t="s">
        <v>4127</v>
      </c>
      <c r="I323" s="80"/>
      <c r="J323" s="82" t="s">
        <v>4128</v>
      </c>
      <c r="K323" s="23"/>
      <c r="L323" s="23"/>
      <c r="M323" s="23"/>
      <c r="N323" s="23"/>
      <c r="O323" s="23"/>
      <c r="P323" s="23"/>
      <c r="Q323" s="23"/>
      <c r="R323" s="23"/>
      <c r="S323" s="23"/>
      <c r="T323" s="23"/>
      <c r="U323" s="23"/>
      <c r="V323" s="23"/>
      <c r="W323" s="23"/>
    </row>
    <row r="324">
      <c r="A324" s="15"/>
      <c r="B324" s="16" t="s">
        <v>4129</v>
      </c>
      <c r="C324" s="23"/>
      <c r="D324" s="23"/>
      <c r="E324" s="15"/>
      <c r="F324" s="17" t="s">
        <v>4130</v>
      </c>
      <c r="G324" s="16" t="s">
        <v>2800</v>
      </c>
      <c r="H324" s="16" t="s">
        <v>4131</v>
      </c>
      <c r="I324" s="80"/>
      <c r="J324" s="82" t="s">
        <v>4132</v>
      </c>
      <c r="K324" s="23"/>
      <c r="L324" s="23"/>
      <c r="M324" s="23"/>
      <c r="N324" s="23"/>
      <c r="O324" s="23"/>
      <c r="P324" s="23"/>
      <c r="Q324" s="23"/>
      <c r="R324" s="23"/>
      <c r="S324" s="23"/>
      <c r="T324" s="23"/>
      <c r="U324" s="23"/>
      <c r="V324" s="23"/>
      <c r="W324" s="23"/>
    </row>
    <row r="325">
      <c r="A325" s="16" t="s">
        <v>4133</v>
      </c>
      <c r="B325" s="16" t="s">
        <v>1780</v>
      </c>
      <c r="C325" s="23"/>
      <c r="D325" s="23"/>
      <c r="E325" s="15"/>
      <c r="F325" s="10" t="s">
        <v>4134</v>
      </c>
      <c r="G325" s="16" t="s">
        <v>2800</v>
      </c>
      <c r="H325" s="16" t="s">
        <v>4135</v>
      </c>
      <c r="I325" s="80"/>
      <c r="J325" s="30" t="s">
        <v>4136</v>
      </c>
      <c r="K325" s="23"/>
      <c r="L325" s="23"/>
      <c r="M325" s="23"/>
      <c r="N325" s="23"/>
      <c r="O325" s="23"/>
      <c r="P325" s="23"/>
      <c r="Q325" s="23"/>
      <c r="R325" s="23"/>
      <c r="S325" s="23"/>
      <c r="T325" s="23"/>
      <c r="U325" s="23"/>
      <c r="V325" s="23"/>
      <c r="W325" s="23"/>
    </row>
    <row r="326">
      <c r="A326" s="16" t="s">
        <v>4133</v>
      </c>
      <c r="B326" s="16" t="s">
        <v>1780</v>
      </c>
      <c r="C326" s="23"/>
      <c r="D326" s="23"/>
      <c r="E326" s="15"/>
      <c r="F326" s="10" t="s">
        <v>4137</v>
      </c>
      <c r="G326" s="16" t="s">
        <v>2800</v>
      </c>
      <c r="H326" s="16" t="s">
        <v>4138</v>
      </c>
      <c r="I326" s="80"/>
      <c r="J326" s="82" t="s">
        <v>4139</v>
      </c>
      <c r="K326" s="23"/>
      <c r="L326" s="23"/>
      <c r="M326" s="23"/>
      <c r="N326" s="23"/>
      <c r="O326" s="23"/>
      <c r="P326" s="23"/>
      <c r="Q326" s="23"/>
      <c r="R326" s="23"/>
      <c r="S326" s="23"/>
      <c r="T326" s="23"/>
      <c r="U326" s="23"/>
      <c r="V326" s="23"/>
      <c r="W326" s="23"/>
    </row>
    <row r="327">
      <c r="A327" s="16" t="s">
        <v>4133</v>
      </c>
      <c r="B327" s="16" t="s">
        <v>1780</v>
      </c>
      <c r="C327" s="23"/>
      <c r="D327" s="23"/>
      <c r="E327" s="15"/>
      <c r="F327" s="19" t="s">
        <v>4140</v>
      </c>
      <c r="G327" s="16" t="s">
        <v>2800</v>
      </c>
      <c r="H327" s="16" t="s">
        <v>4141</v>
      </c>
      <c r="I327" s="84" t="s">
        <v>4142</v>
      </c>
      <c r="J327" s="82" t="s">
        <v>4143</v>
      </c>
      <c r="K327" s="23"/>
      <c r="L327" s="23"/>
      <c r="M327" s="23"/>
      <c r="N327" s="23"/>
      <c r="O327" s="23"/>
      <c r="P327" s="23"/>
      <c r="Q327" s="23"/>
      <c r="R327" s="23"/>
      <c r="S327" s="23"/>
      <c r="T327" s="23"/>
      <c r="U327" s="23"/>
      <c r="V327" s="23"/>
      <c r="W327" s="23"/>
    </row>
    <row r="328">
      <c r="A328" s="16" t="s">
        <v>4133</v>
      </c>
      <c r="B328" s="16" t="s">
        <v>1780</v>
      </c>
      <c r="C328" s="23"/>
      <c r="D328" s="23"/>
      <c r="E328" s="15"/>
      <c r="F328" s="10" t="s">
        <v>4144</v>
      </c>
      <c r="G328" s="16" t="s">
        <v>2800</v>
      </c>
      <c r="H328" s="16" t="s">
        <v>4145</v>
      </c>
      <c r="I328" s="80"/>
      <c r="J328" s="82" t="s">
        <v>4146</v>
      </c>
      <c r="K328" s="23"/>
      <c r="L328" s="23"/>
      <c r="M328" s="23"/>
      <c r="N328" s="23"/>
      <c r="O328" s="23"/>
      <c r="P328" s="23"/>
      <c r="Q328" s="23"/>
      <c r="R328" s="23"/>
      <c r="S328" s="23"/>
      <c r="T328" s="23"/>
      <c r="U328" s="23"/>
      <c r="V328" s="23"/>
      <c r="W328" s="23"/>
    </row>
    <row r="329">
      <c r="A329" s="16" t="s">
        <v>4133</v>
      </c>
      <c r="B329" s="16" t="s">
        <v>1780</v>
      </c>
      <c r="C329" s="23"/>
      <c r="D329" s="23"/>
      <c r="E329" s="15"/>
      <c r="F329" s="10" t="s">
        <v>4147</v>
      </c>
      <c r="G329" s="16" t="s">
        <v>2800</v>
      </c>
      <c r="H329" s="16" t="s">
        <v>4148</v>
      </c>
      <c r="I329" s="80"/>
      <c r="J329" s="82" t="s">
        <v>4149</v>
      </c>
      <c r="K329" s="23"/>
      <c r="L329" s="23"/>
      <c r="M329" s="23"/>
      <c r="N329" s="23"/>
      <c r="O329" s="23"/>
      <c r="P329" s="23"/>
      <c r="Q329" s="23"/>
      <c r="R329" s="23"/>
      <c r="S329" s="23"/>
      <c r="T329" s="23"/>
      <c r="U329" s="23"/>
      <c r="V329" s="23"/>
      <c r="W329" s="23"/>
    </row>
    <row r="330">
      <c r="A330" s="16" t="s">
        <v>4133</v>
      </c>
      <c r="B330" s="16" t="s">
        <v>1780</v>
      </c>
      <c r="C330" s="23"/>
      <c r="D330" s="23"/>
      <c r="E330" s="15"/>
      <c r="F330" s="10" t="s">
        <v>4150</v>
      </c>
      <c r="G330" s="16" t="s">
        <v>2800</v>
      </c>
      <c r="H330" s="16" t="s">
        <v>4151</v>
      </c>
      <c r="I330" s="80"/>
      <c r="J330" s="82" t="s">
        <v>4152</v>
      </c>
      <c r="K330" s="23"/>
      <c r="L330" s="23"/>
      <c r="M330" s="23"/>
      <c r="N330" s="23"/>
      <c r="O330" s="23"/>
      <c r="P330" s="23"/>
      <c r="Q330" s="23"/>
      <c r="R330" s="23"/>
      <c r="S330" s="23"/>
      <c r="T330" s="23"/>
      <c r="U330" s="23"/>
      <c r="V330" s="23"/>
      <c r="W330" s="23"/>
    </row>
    <row r="331">
      <c r="A331" s="16" t="s">
        <v>4153</v>
      </c>
      <c r="B331" s="16" t="s">
        <v>988</v>
      </c>
      <c r="C331" s="23"/>
      <c r="D331" s="23"/>
      <c r="E331" s="15"/>
      <c r="F331" s="19" t="s">
        <v>4154</v>
      </c>
      <c r="G331" s="16" t="s">
        <v>2800</v>
      </c>
      <c r="H331" s="16" t="s">
        <v>4155</v>
      </c>
      <c r="I331" s="80"/>
      <c r="J331" s="82" t="s">
        <v>4156</v>
      </c>
      <c r="K331" s="23"/>
      <c r="L331" s="23"/>
      <c r="M331" s="23"/>
      <c r="N331" s="23"/>
      <c r="O331" s="23"/>
      <c r="P331" s="23"/>
      <c r="Q331" s="23"/>
      <c r="R331" s="23"/>
      <c r="S331" s="23"/>
      <c r="T331" s="23"/>
      <c r="U331" s="23"/>
      <c r="V331" s="23"/>
      <c r="W331" s="23"/>
    </row>
    <row r="332">
      <c r="A332" s="16" t="s">
        <v>4157</v>
      </c>
      <c r="B332" s="16" t="s">
        <v>1234</v>
      </c>
      <c r="C332" s="23"/>
      <c r="D332" s="23"/>
      <c r="E332" s="15"/>
      <c r="F332" s="19" t="s">
        <v>4158</v>
      </c>
      <c r="G332" s="16" t="s">
        <v>2800</v>
      </c>
      <c r="H332" s="16" t="s">
        <v>4159</v>
      </c>
      <c r="I332" s="80"/>
      <c r="J332" s="82" t="s">
        <v>4160</v>
      </c>
      <c r="K332" s="23"/>
      <c r="L332" s="23"/>
      <c r="M332" s="23"/>
      <c r="N332" s="23"/>
      <c r="O332" s="23"/>
      <c r="P332" s="23"/>
      <c r="Q332" s="23"/>
      <c r="R332" s="23"/>
      <c r="S332" s="23"/>
      <c r="T332" s="23"/>
      <c r="U332" s="23"/>
      <c r="V332" s="23"/>
      <c r="W332" s="23"/>
    </row>
    <row r="333">
      <c r="A333" s="16" t="s">
        <v>4161</v>
      </c>
      <c r="B333" s="16" t="s">
        <v>2505</v>
      </c>
      <c r="C333" s="23"/>
      <c r="D333" s="23"/>
      <c r="E333" s="15"/>
      <c r="F333" s="19" t="s">
        <v>4162</v>
      </c>
      <c r="G333" s="16" t="s">
        <v>2800</v>
      </c>
      <c r="H333" s="16" t="s">
        <v>4163</v>
      </c>
      <c r="I333" s="81"/>
      <c r="J333" s="82" t="s">
        <v>4164</v>
      </c>
      <c r="K333" s="23"/>
      <c r="L333" s="23"/>
      <c r="M333" s="23"/>
      <c r="N333" s="23"/>
      <c r="O333" s="23"/>
      <c r="P333" s="23"/>
      <c r="Q333" s="23"/>
      <c r="R333" s="23"/>
      <c r="S333" s="23"/>
      <c r="T333" s="23"/>
      <c r="U333" s="23"/>
      <c r="V333" s="23"/>
      <c r="W333" s="23"/>
    </row>
    <row r="334">
      <c r="A334" s="16" t="s">
        <v>4161</v>
      </c>
      <c r="B334" s="16" t="s">
        <v>2505</v>
      </c>
      <c r="C334" s="23"/>
      <c r="D334" s="23"/>
      <c r="E334" s="15"/>
      <c r="F334" s="19" t="s">
        <v>4165</v>
      </c>
      <c r="G334" s="16" t="s">
        <v>2800</v>
      </c>
      <c r="H334" s="16" t="s">
        <v>4166</v>
      </c>
      <c r="I334" s="81"/>
      <c r="J334" s="82" t="s">
        <v>4167</v>
      </c>
      <c r="K334" s="23"/>
      <c r="L334" s="23"/>
      <c r="M334" s="23"/>
      <c r="N334" s="23"/>
      <c r="O334" s="23"/>
      <c r="P334" s="23"/>
      <c r="Q334" s="23"/>
      <c r="R334" s="23"/>
      <c r="S334" s="23"/>
      <c r="T334" s="23"/>
      <c r="U334" s="23"/>
      <c r="V334" s="23"/>
      <c r="W334" s="23"/>
    </row>
    <row r="335">
      <c r="A335" s="16" t="s">
        <v>4161</v>
      </c>
      <c r="B335" s="16" t="s">
        <v>2505</v>
      </c>
      <c r="C335" s="23"/>
      <c r="D335" s="23"/>
      <c r="E335" s="15"/>
      <c r="F335" s="127" t="s">
        <v>4168</v>
      </c>
      <c r="G335" s="16" t="s">
        <v>2800</v>
      </c>
      <c r="H335" s="16" t="s">
        <v>4169</v>
      </c>
      <c r="I335" s="81"/>
      <c r="J335" s="82" t="s">
        <v>4170</v>
      </c>
      <c r="K335" s="23"/>
      <c r="L335" s="23"/>
      <c r="M335" s="23"/>
      <c r="N335" s="23"/>
      <c r="O335" s="23"/>
      <c r="P335" s="23"/>
      <c r="Q335" s="23"/>
      <c r="R335" s="23"/>
      <c r="S335" s="23"/>
      <c r="T335" s="23"/>
      <c r="U335" s="23"/>
      <c r="V335" s="23"/>
      <c r="W335" s="23"/>
    </row>
    <row r="336">
      <c r="A336" s="16" t="s">
        <v>4161</v>
      </c>
      <c r="B336" s="16" t="s">
        <v>2505</v>
      </c>
      <c r="C336" s="23"/>
      <c r="D336" s="23"/>
      <c r="E336" s="15"/>
      <c r="F336" s="19" t="s">
        <v>4171</v>
      </c>
      <c r="G336" s="16" t="s">
        <v>2800</v>
      </c>
      <c r="H336" s="16" t="s">
        <v>4172</v>
      </c>
      <c r="I336" s="80"/>
      <c r="J336" s="82" t="s">
        <v>4173</v>
      </c>
      <c r="K336" s="23"/>
      <c r="L336" s="23"/>
      <c r="M336" s="23"/>
      <c r="N336" s="23"/>
      <c r="O336" s="23"/>
      <c r="P336" s="23"/>
      <c r="Q336" s="23"/>
      <c r="R336" s="23"/>
      <c r="S336" s="23"/>
      <c r="T336" s="23"/>
      <c r="U336" s="23"/>
      <c r="V336" s="23"/>
      <c r="W336" s="23"/>
    </row>
    <row r="337">
      <c r="A337" s="16" t="s">
        <v>4161</v>
      </c>
      <c r="B337" s="16" t="s">
        <v>2505</v>
      </c>
      <c r="C337" s="23"/>
      <c r="D337" s="23"/>
      <c r="E337" s="15"/>
      <c r="F337" s="19" t="s">
        <v>4174</v>
      </c>
      <c r="G337" s="16" t="s">
        <v>2800</v>
      </c>
      <c r="H337" s="16" t="s">
        <v>4175</v>
      </c>
      <c r="I337" s="80"/>
      <c r="J337" s="82" t="s">
        <v>4176</v>
      </c>
      <c r="K337" s="23"/>
      <c r="L337" s="23"/>
      <c r="M337" s="23"/>
      <c r="N337" s="23"/>
      <c r="O337" s="23"/>
      <c r="P337" s="23"/>
      <c r="Q337" s="23"/>
      <c r="R337" s="23"/>
      <c r="S337" s="23"/>
      <c r="T337" s="23"/>
      <c r="U337" s="23"/>
      <c r="V337" s="23"/>
      <c r="W337" s="23"/>
    </row>
    <row r="338">
      <c r="A338" s="16" t="s">
        <v>4161</v>
      </c>
      <c r="B338" s="16" t="s">
        <v>2505</v>
      </c>
      <c r="C338" s="23"/>
      <c r="D338" s="23"/>
      <c r="E338" s="15"/>
      <c r="F338" s="19" t="s">
        <v>4177</v>
      </c>
      <c r="G338" s="16" t="s">
        <v>2800</v>
      </c>
      <c r="H338" s="16" t="s">
        <v>4178</v>
      </c>
      <c r="I338" s="80"/>
      <c r="J338" s="82" t="s">
        <v>4179</v>
      </c>
      <c r="K338" s="23"/>
      <c r="L338" s="23"/>
      <c r="M338" s="23"/>
      <c r="N338" s="23"/>
      <c r="O338" s="23"/>
      <c r="P338" s="23"/>
      <c r="Q338" s="23"/>
      <c r="R338" s="23"/>
      <c r="S338" s="23"/>
      <c r="T338" s="23"/>
      <c r="U338" s="23"/>
      <c r="V338" s="23"/>
      <c r="W338" s="23"/>
    </row>
    <row r="339">
      <c r="A339" s="16" t="s">
        <v>4161</v>
      </c>
      <c r="B339" s="16" t="s">
        <v>2505</v>
      </c>
      <c r="C339" s="23"/>
      <c r="D339" s="23"/>
      <c r="E339" s="15"/>
      <c r="F339" s="19" t="s">
        <v>4180</v>
      </c>
      <c r="G339" s="16" t="s">
        <v>2800</v>
      </c>
      <c r="H339" s="16" t="s">
        <v>4181</v>
      </c>
      <c r="I339" s="80"/>
      <c r="J339" s="82" t="s">
        <v>4182</v>
      </c>
      <c r="K339" s="23"/>
      <c r="L339" s="23"/>
      <c r="M339" s="23"/>
      <c r="N339" s="23"/>
      <c r="O339" s="23"/>
      <c r="P339" s="23"/>
      <c r="Q339" s="23"/>
      <c r="R339" s="23"/>
      <c r="S339" s="23"/>
      <c r="T339" s="23"/>
      <c r="U339" s="23"/>
      <c r="V339" s="23"/>
      <c r="W339" s="23"/>
    </row>
    <row r="340">
      <c r="A340" s="16" t="s">
        <v>4183</v>
      </c>
      <c r="B340" s="16" t="s">
        <v>1811</v>
      </c>
      <c r="C340" s="23"/>
      <c r="D340" s="23"/>
      <c r="E340" s="15"/>
      <c r="F340" s="10" t="s">
        <v>4184</v>
      </c>
      <c r="G340" s="16" t="s">
        <v>2800</v>
      </c>
      <c r="H340" s="16" t="s">
        <v>4185</v>
      </c>
      <c r="I340" s="80"/>
      <c r="J340" s="82" t="s">
        <v>4186</v>
      </c>
      <c r="K340" s="23"/>
      <c r="L340" s="23"/>
      <c r="M340" s="23"/>
      <c r="N340" s="23"/>
      <c r="O340" s="23"/>
      <c r="P340" s="23"/>
      <c r="Q340" s="23"/>
      <c r="R340" s="23"/>
      <c r="S340" s="23"/>
      <c r="T340" s="23"/>
      <c r="U340" s="23"/>
      <c r="V340" s="23"/>
      <c r="W340" s="23"/>
    </row>
    <row r="341">
      <c r="A341" s="16" t="s">
        <v>4183</v>
      </c>
      <c r="B341" s="16" t="s">
        <v>1811</v>
      </c>
      <c r="C341" s="23"/>
      <c r="D341" s="23"/>
      <c r="E341" s="15"/>
      <c r="F341" s="10" t="s">
        <v>4187</v>
      </c>
      <c r="G341" s="16" t="s">
        <v>2800</v>
      </c>
      <c r="H341" s="16" t="s">
        <v>4188</v>
      </c>
      <c r="I341" s="81" t="s">
        <v>4189</v>
      </c>
      <c r="J341" s="82" t="s">
        <v>4190</v>
      </c>
      <c r="K341" s="23"/>
      <c r="L341" s="23"/>
      <c r="M341" s="23"/>
      <c r="N341" s="23"/>
      <c r="O341" s="23"/>
      <c r="P341" s="23"/>
      <c r="Q341" s="23"/>
      <c r="R341" s="23"/>
      <c r="S341" s="23"/>
      <c r="T341" s="23"/>
      <c r="U341" s="23"/>
      <c r="V341" s="23"/>
      <c r="W341" s="23"/>
    </row>
    <row r="342">
      <c r="A342" s="16" t="s">
        <v>4183</v>
      </c>
      <c r="B342" s="16" t="s">
        <v>1811</v>
      </c>
      <c r="C342" s="23"/>
      <c r="D342" s="23"/>
      <c r="E342" s="15"/>
      <c r="F342" s="10" t="s">
        <v>4191</v>
      </c>
      <c r="G342" s="16" t="s">
        <v>2800</v>
      </c>
      <c r="H342" s="16" t="s">
        <v>4192</v>
      </c>
      <c r="I342" s="84" t="s">
        <v>4193</v>
      </c>
      <c r="J342" s="82" t="s">
        <v>4194</v>
      </c>
      <c r="K342" s="23"/>
      <c r="L342" s="23"/>
      <c r="M342" s="23"/>
      <c r="N342" s="23"/>
      <c r="O342" s="23"/>
      <c r="P342" s="23"/>
      <c r="Q342" s="23"/>
      <c r="R342" s="23"/>
      <c r="S342" s="23"/>
      <c r="T342" s="23"/>
      <c r="U342" s="23"/>
      <c r="V342" s="23"/>
      <c r="W342" s="23"/>
    </row>
    <row r="343">
      <c r="A343" s="16" t="s">
        <v>4183</v>
      </c>
      <c r="B343" s="16" t="s">
        <v>1811</v>
      </c>
      <c r="C343" s="23"/>
      <c r="D343" s="23"/>
      <c r="E343" s="15"/>
      <c r="F343" s="10" t="s">
        <v>4195</v>
      </c>
      <c r="G343" s="16" t="s">
        <v>2800</v>
      </c>
      <c r="H343" s="16" t="s">
        <v>4196</v>
      </c>
      <c r="I343" s="80"/>
      <c r="J343" s="82" t="s">
        <v>4197</v>
      </c>
      <c r="K343" s="23"/>
      <c r="L343" s="23"/>
      <c r="M343" s="23"/>
      <c r="N343" s="23"/>
      <c r="O343" s="23"/>
      <c r="P343" s="23"/>
      <c r="Q343" s="23"/>
      <c r="R343" s="23"/>
      <c r="S343" s="23"/>
      <c r="T343" s="23"/>
      <c r="U343" s="23"/>
      <c r="V343" s="23"/>
      <c r="W343" s="23"/>
    </row>
    <row r="344">
      <c r="A344" s="16" t="s">
        <v>4183</v>
      </c>
      <c r="B344" s="16" t="s">
        <v>1811</v>
      </c>
      <c r="C344" s="23"/>
      <c r="D344" s="23"/>
      <c r="E344" s="15"/>
      <c r="F344" s="10" t="s">
        <v>4198</v>
      </c>
      <c r="G344" s="16" t="s">
        <v>2800</v>
      </c>
      <c r="H344" s="16" t="s">
        <v>4199</v>
      </c>
      <c r="I344" s="80"/>
      <c r="J344" s="82" t="s">
        <v>4200</v>
      </c>
      <c r="K344" s="23"/>
      <c r="L344" s="23"/>
      <c r="M344" s="23"/>
      <c r="N344" s="23"/>
      <c r="O344" s="23"/>
      <c r="P344" s="23"/>
      <c r="Q344" s="23"/>
      <c r="R344" s="23"/>
      <c r="S344" s="23"/>
      <c r="T344" s="23"/>
      <c r="U344" s="23"/>
      <c r="V344" s="23"/>
      <c r="W344" s="23"/>
    </row>
    <row r="345">
      <c r="A345" s="16" t="s">
        <v>4183</v>
      </c>
      <c r="B345" s="16" t="s">
        <v>1811</v>
      </c>
      <c r="C345" s="23"/>
      <c r="D345" s="23"/>
      <c r="E345" s="15"/>
      <c r="F345" s="10" t="s">
        <v>4201</v>
      </c>
      <c r="G345" s="16" t="s">
        <v>2800</v>
      </c>
      <c r="H345" s="16" t="s">
        <v>4202</v>
      </c>
      <c r="I345" s="80"/>
      <c r="J345" s="82" t="s">
        <v>4203</v>
      </c>
      <c r="K345" s="23"/>
      <c r="L345" s="23"/>
      <c r="M345" s="23"/>
      <c r="N345" s="23"/>
      <c r="O345" s="23"/>
      <c r="P345" s="23"/>
      <c r="Q345" s="23"/>
      <c r="R345" s="23"/>
      <c r="S345" s="23"/>
      <c r="T345" s="23"/>
      <c r="U345" s="23"/>
      <c r="V345" s="23"/>
      <c r="W345" s="23"/>
    </row>
    <row r="346">
      <c r="A346" s="16" t="s">
        <v>4204</v>
      </c>
      <c r="B346" s="16" t="s">
        <v>2699</v>
      </c>
      <c r="C346" s="23"/>
      <c r="D346" s="23"/>
      <c r="E346" s="15"/>
      <c r="F346" s="10" t="s">
        <v>4205</v>
      </c>
      <c r="G346" s="16" t="s">
        <v>2800</v>
      </c>
      <c r="H346" s="16" t="s">
        <v>4206</v>
      </c>
      <c r="I346" s="80"/>
      <c r="J346" s="82" t="s">
        <v>4207</v>
      </c>
      <c r="K346" s="23"/>
      <c r="L346" s="23"/>
      <c r="M346" s="23"/>
      <c r="N346" s="23"/>
      <c r="O346" s="23"/>
      <c r="P346" s="23"/>
      <c r="Q346" s="23"/>
      <c r="R346" s="23"/>
      <c r="S346" s="23"/>
      <c r="T346" s="23"/>
      <c r="U346" s="23"/>
      <c r="V346" s="23"/>
      <c r="W346" s="23"/>
    </row>
    <row r="347">
      <c r="A347" s="16" t="s">
        <v>4208</v>
      </c>
      <c r="B347" s="16" t="s">
        <v>2699</v>
      </c>
      <c r="C347" s="23"/>
      <c r="D347" s="23"/>
      <c r="E347" s="15"/>
      <c r="F347" s="10" t="s">
        <v>4205</v>
      </c>
      <c r="G347" s="16" t="s">
        <v>2800</v>
      </c>
      <c r="H347" s="16" t="s">
        <v>4209</v>
      </c>
      <c r="I347" s="80"/>
      <c r="J347" s="82" t="s">
        <v>4210</v>
      </c>
      <c r="K347" s="23"/>
      <c r="L347" s="23"/>
      <c r="M347" s="23"/>
      <c r="N347" s="23"/>
      <c r="O347" s="23"/>
      <c r="P347" s="23"/>
      <c r="Q347" s="23"/>
      <c r="R347" s="23"/>
      <c r="S347" s="23"/>
      <c r="T347" s="23"/>
      <c r="U347" s="23"/>
      <c r="V347" s="23"/>
      <c r="W347" s="23"/>
    </row>
    <row r="348">
      <c r="A348" s="16" t="s">
        <v>4211</v>
      </c>
      <c r="B348" s="16" t="s">
        <v>2699</v>
      </c>
      <c r="C348" s="23"/>
      <c r="D348" s="23"/>
      <c r="E348" s="15"/>
      <c r="F348" s="10" t="s">
        <v>4205</v>
      </c>
      <c r="G348" s="16" t="s">
        <v>2800</v>
      </c>
      <c r="H348" s="16" t="s">
        <v>4212</v>
      </c>
      <c r="I348" s="80"/>
      <c r="J348" s="82" t="s">
        <v>4213</v>
      </c>
      <c r="K348" s="23"/>
      <c r="L348" s="23"/>
      <c r="M348" s="23"/>
      <c r="N348" s="23"/>
      <c r="O348" s="23"/>
      <c r="P348" s="23"/>
      <c r="Q348" s="23"/>
      <c r="R348" s="23"/>
      <c r="S348" s="23"/>
      <c r="T348" s="23"/>
      <c r="U348" s="23"/>
      <c r="V348" s="23"/>
      <c r="W348" s="23"/>
    </row>
    <row r="349">
      <c r="A349" s="15"/>
      <c r="B349" s="15"/>
      <c r="C349" s="23"/>
      <c r="D349" s="23"/>
      <c r="E349" s="15"/>
      <c r="F349" s="22"/>
      <c r="G349" s="15"/>
      <c r="H349" s="15"/>
      <c r="I349" s="80"/>
      <c r="J349" s="23"/>
      <c r="K349" s="23"/>
      <c r="L349" s="23"/>
      <c r="M349" s="23"/>
      <c r="N349" s="23"/>
      <c r="O349" s="23"/>
      <c r="P349" s="23"/>
      <c r="Q349" s="23"/>
      <c r="R349" s="23"/>
      <c r="S349" s="23"/>
      <c r="T349" s="23"/>
      <c r="U349" s="23"/>
      <c r="V349" s="23"/>
      <c r="W349" s="23"/>
    </row>
    <row r="350">
      <c r="A350" s="15"/>
      <c r="B350" s="15"/>
      <c r="C350" s="23"/>
      <c r="D350" s="23"/>
      <c r="E350" s="15"/>
      <c r="F350" s="22"/>
      <c r="G350" s="15"/>
      <c r="H350" s="15"/>
      <c r="I350" s="80"/>
      <c r="J350" s="23"/>
      <c r="K350" s="23"/>
      <c r="L350" s="23"/>
      <c r="M350" s="23"/>
      <c r="N350" s="23"/>
      <c r="O350" s="23"/>
      <c r="P350" s="23"/>
      <c r="Q350" s="23"/>
      <c r="R350" s="23"/>
      <c r="S350" s="23"/>
      <c r="T350" s="23"/>
      <c r="U350" s="23"/>
      <c r="V350" s="23"/>
      <c r="W350" s="23"/>
    </row>
    <row r="351">
      <c r="A351" s="15"/>
      <c r="B351" s="15"/>
      <c r="C351" s="23"/>
      <c r="D351" s="23"/>
      <c r="E351" s="15"/>
      <c r="F351" s="22"/>
      <c r="G351" s="15"/>
      <c r="H351" s="15"/>
      <c r="I351" s="80"/>
      <c r="J351" s="23"/>
      <c r="K351" s="23"/>
      <c r="L351" s="23"/>
      <c r="M351" s="23"/>
      <c r="N351" s="23"/>
      <c r="O351" s="23"/>
      <c r="P351" s="23"/>
      <c r="Q351" s="23"/>
      <c r="R351" s="23"/>
      <c r="S351" s="23"/>
      <c r="T351" s="23"/>
      <c r="U351" s="23"/>
      <c r="V351" s="23"/>
      <c r="W351" s="23"/>
    </row>
    <row r="352">
      <c r="A352" s="15"/>
      <c r="B352" s="15"/>
      <c r="C352" s="23"/>
      <c r="D352" s="23"/>
      <c r="E352" s="15"/>
      <c r="F352" s="22"/>
      <c r="G352" s="15"/>
      <c r="H352" s="15"/>
      <c r="I352" s="80"/>
      <c r="J352" s="23"/>
      <c r="K352" s="23"/>
      <c r="L352" s="23"/>
      <c r="M352" s="23"/>
      <c r="N352" s="23"/>
      <c r="O352" s="23"/>
      <c r="P352" s="23"/>
      <c r="Q352" s="23"/>
      <c r="R352" s="23"/>
      <c r="S352" s="23"/>
      <c r="T352" s="23"/>
      <c r="U352" s="23"/>
      <c r="V352" s="23"/>
      <c r="W352" s="23"/>
    </row>
    <row r="353">
      <c r="A353" s="15"/>
      <c r="B353" s="15"/>
      <c r="C353" s="23"/>
      <c r="D353" s="23"/>
      <c r="E353" s="15"/>
      <c r="F353" s="22"/>
      <c r="G353" s="15"/>
      <c r="H353" s="15"/>
      <c r="I353" s="80"/>
      <c r="J353" s="23"/>
      <c r="K353" s="23"/>
      <c r="L353" s="23"/>
      <c r="M353" s="23"/>
      <c r="N353" s="23"/>
      <c r="O353" s="23"/>
      <c r="P353" s="23"/>
      <c r="Q353" s="23"/>
      <c r="R353" s="23"/>
      <c r="S353" s="23"/>
      <c r="T353" s="23"/>
      <c r="U353" s="23"/>
      <c r="V353" s="23"/>
      <c r="W353" s="23"/>
    </row>
    <row r="354">
      <c r="A354" s="15"/>
      <c r="B354" s="15"/>
      <c r="C354" s="23"/>
      <c r="D354" s="23"/>
      <c r="E354" s="15"/>
      <c r="F354" s="22"/>
      <c r="G354" s="15"/>
      <c r="H354" s="15"/>
      <c r="I354" s="80"/>
      <c r="J354" s="23"/>
      <c r="K354" s="23"/>
      <c r="L354" s="23"/>
      <c r="M354" s="23"/>
      <c r="N354" s="23"/>
      <c r="O354" s="23"/>
      <c r="P354" s="23"/>
      <c r="Q354" s="23"/>
      <c r="R354" s="23"/>
      <c r="S354" s="23"/>
      <c r="T354" s="23"/>
      <c r="U354" s="23"/>
      <c r="V354" s="23"/>
      <c r="W354" s="23"/>
    </row>
    <row r="355">
      <c r="A355" s="15"/>
      <c r="B355" s="15"/>
      <c r="C355" s="23"/>
      <c r="D355" s="23"/>
      <c r="E355" s="15"/>
      <c r="F355" s="22"/>
      <c r="G355" s="15"/>
      <c r="H355" s="15"/>
      <c r="I355" s="80"/>
      <c r="J355" s="23"/>
      <c r="K355" s="23"/>
      <c r="L355" s="23"/>
      <c r="M355" s="23"/>
      <c r="N355" s="23"/>
      <c r="O355" s="23"/>
      <c r="P355" s="23"/>
      <c r="Q355" s="23"/>
      <c r="R355" s="23"/>
      <c r="S355" s="23"/>
      <c r="T355" s="23"/>
      <c r="U355" s="23"/>
      <c r="V355" s="23"/>
      <c r="W355" s="23"/>
    </row>
    <row r="356">
      <c r="A356" s="15"/>
      <c r="B356" s="15"/>
      <c r="C356" s="23"/>
      <c r="D356" s="23"/>
      <c r="E356" s="15"/>
      <c r="F356" s="22"/>
      <c r="G356" s="15"/>
      <c r="H356" s="15"/>
      <c r="I356" s="80"/>
      <c r="J356" s="23"/>
      <c r="K356" s="23"/>
      <c r="L356" s="23"/>
      <c r="M356" s="23"/>
      <c r="N356" s="23"/>
      <c r="O356" s="23"/>
      <c r="P356" s="23"/>
      <c r="Q356" s="23"/>
      <c r="R356" s="23"/>
      <c r="S356" s="23"/>
      <c r="T356" s="23"/>
      <c r="U356" s="23"/>
      <c r="V356" s="23"/>
      <c r="W356" s="23"/>
    </row>
    <row r="357">
      <c r="A357" s="15"/>
      <c r="B357" s="15"/>
      <c r="C357" s="23"/>
      <c r="D357" s="23"/>
      <c r="E357" s="15"/>
      <c r="F357" s="22"/>
      <c r="G357" s="15"/>
      <c r="H357" s="15"/>
      <c r="I357" s="80"/>
      <c r="J357" s="23"/>
      <c r="K357" s="23"/>
      <c r="L357" s="23"/>
      <c r="M357" s="23"/>
      <c r="N357" s="23"/>
      <c r="O357" s="23"/>
      <c r="P357" s="23"/>
      <c r="Q357" s="23"/>
      <c r="R357" s="23"/>
      <c r="S357" s="23"/>
      <c r="T357" s="23"/>
      <c r="U357" s="23"/>
      <c r="V357" s="23"/>
      <c r="W357" s="23"/>
    </row>
    <row r="358">
      <c r="A358" s="15"/>
      <c r="B358" s="15"/>
      <c r="C358" s="23"/>
      <c r="D358" s="23"/>
      <c r="E358" s="15"/>
      <c r="F358" s="22"/>
      <c r="G358" s="15"/>
      <c r="H358" s="15"/>
      <c r="I358" s="80"/>
      <c r="J358" s="23"/>
      <c r="K358" s="23"/>
      <c r="L358" s="23"/>
      <c r="M358" s="23"/>
      <c r="N358" s="23"/>
      <c r="O358" s="23"/>
      <c r="P358" s="23"/>
      <c r="Q358" s="23"/>
      <c r="R358" s="23"/>
      <c r="S358" s="23"/>
      <c r="T358" s="23"/>
      <c r="U358" s="23"/>
      <c r="V358" s="23"/>
      <c r="W358" s="23"/>
    </row>
    <row r="359">
      <c r="A359" s="15"/>
      <c r="B359" s="15"/>
      <c r="C359" s="23"/>
      <c r="D359" s="23"/>
      <c r="E359" s="15"/>
      <c r="F359" s="22"/>
      <c r="G359" s="15"/>
      <c r="H359" s="15"/>
      <c r="I359" s="80"/>
      <c r="J359" s="23"/>
      <c r="K359" s="23"/>
      <c r="L359" s="23"/>
      <c r="M359" s="23"/>
      <c r="N359" s="23"/>
      <c r="O359" s="23"/>
      <c r="P359" s="23"/>
      <c r="Q359" s="23"/>
      <c r="R359" s="23"/>
      <c r="S359" s="23"/>
      <c r="T359" s="23"/>
      <c r="U359" s="23"/>
      <c r="V359" s="23"/>
      <c r="W359" s="23"/>
    </row>
    <row r="360">
      <c r="A360" s="15"/>
      <c r="B360" s="15"/>
      <c r="C360" s="23"/>
      <c r="D360" s="23"/>
      <c r="E360" s="15"/>
      <c r="F360" s="22"/>
      <c r="G360" s="15"/>
      <c r="H360" s="15"/>
      <c r="I360" s="80"/>
      <c r="J360" s="23"/>
      <c r="K360" s="23"/>
      <c r="L360" s="23"/>
      <c r="M360" s="23"/>
      <c r="N360" s="23"/>
      <c r="O360" s="23"/>
      <c r="P360" s="23"/>
      <c r="Q360" s="23"/>
      <c r="R360" s="23"/>
      <c r="S360" s="23"/>
      <c r="T360" s="23"/>
      <c r="U360" s="23"/>
      <c r="V360" s="23"/>
      <c r="W360" s="23"/>
    </row>
    <row r="361">
      <c r="A361" s="15"/>
      <c r="B361" s="15"/>
      <c r="C361" s="23"/>
      <c r="D361" s="23"/>
      <c r="E361" s="15"/>
      <c r="F361" s="22"/>
      <c r="G361" s="15"/>
      <c r="H361" s="15"/>
      <c r="I361" s="80"/>
      <c r="J361" s="23"/>
      <c r="K361" s="23"/>
      <c r="L361" s="23"/>
      <c r="M361" s="23"/>
      <c r="N361" s="23"/>
      <c r="O361" s="23"/>
      <c r="P361" s="23"/>
      <c r="Q361" s="23"/>
      <c r="R361" s="23"/>
      <c r="S361" s="23"/>
      <c r="T361" s="23"/>
      <c r="U361" s="23"/>
      <c r="V361" s="23"/>
      <c r="W361" s="23"/>
    </row>
    <row r="362">
      <c r="A362" s="15"/>
      <c r="B362" s="15"/>
      <c r="C362" s="23"/>
      <c r="D362" s="23"/>
      <c r="E362" s="15"/>
      <c r="F362" s="22"/>
      <c r="G362" s="15"/>
      <c r="H362" s="15"/>
      <c r="I362" s="80"/>
      <c r="J362" s="23"/>
      <c r="K362" s="23"/>
      <c r="L362" s="23"/>
      <c r="M362" s="23"/>
      <c r="N362" s="23"/>
      <c r="O362" s="23"/>
      <c r="P362" s="23"/>
      <c r="Q362" s="23"/>
      <c r="R362" s="23"/>
      <c r="S362" s="23"/>
      <c r="T362" s="23"/>
      <c r="U362" s="23"/>
      <c r="V362" s="23"/>
      <c r="W362" s="23"/>
    </row>
    <row r="363">
      <c r="A363" s="15"/>
      <c r="B363" s="15"/>
      <c r="C363" s="23"/>
      <c r="D363" s="23"/>
      <c r="E363" s="15"/>
      <c r="F363" s="22"/>
      <c r="G363" s="15"/>
      <c r="H363" s="15"/>
      <c r="I363" s="80"/>
      <c r="J363" s="23"/>
      <c r="K363" s="23"/>
      <c r="L363" s="23"/>
      <c r="M363" s="23"/>
      <c r="N363" s="23"/>
      <c r="O363" s="23"/>
      <c r="P363" s="23"/>
      <c r="Q363" s="23"/>
      <c r="R363" s="23"/>
      <c r="S363" s="23"/>
      <c r="T363" s="23"/>
      <c r="U363" s="23"/>
      <c r="V363" s="23"/>
      <c r="W363" s="23"/>
    </row>
    <row r="364">
      <c r="A364" s="15"/>
      <c r="B364" s="15"/>
      <c r="C364" s="23"/>
      <c r="D364" s="23"/>
      <c r="E364" s="15"/>
      <c r="F364" s="22"/>
      <c r="G364" s="15"/>
      <c r="H364" s="15"/>
      <c r="I364" s="80"/>
      <c r="J364" s="23"/>
      <c r="K364" s="23"/>
      <c r="L364" s="23"/>
      <c r="M364" s="23"/>
      <c r="N364" s="23"/>
      <c r="O364" s="23"/>
      <c r="P364" s="23"/>
      <c r="Q364" s="23"/>
      <c r="R364" s="23"/>
      <c r="S364" s="23"/>
      <c r="T364" s="23"/>
      <c r="U364" s="23"/>
      <c r="V364" s="23"/>
      <c r="W364" s="23"/>
    </row>
    <row r="365">
      <c r="A365" s="15"/>
      <c r="B365" s="15"/>
      <c r="C365" s="23"/>
      <c r="D365" s="23"/>
      <c r="E365" s="15"/>
      <c r="F365" s="22"/>
      <c r="G365" s="15"/>
      <c r="H365" s="15"/>
      <c r="I365" s="80"/>
      <c r="J365" s="23"/>
      <c r="K365" s="23"/>
      <c r="L365" s="23"/>
      <c r="M365" s="23"/>
      <c r="N365" s="23"/>
      <c r="O365" s="23"/>
      <c r="P365" s="23"/>
      <c r="Q365" s="23"/>
      <c r="R365" s="23"/>
      <c r="S365" s="23"/>
      <c r="T365" s="23"/>
      <c r="U365" s="23"/>
      <c r="V365" s="23"/>
      <c r="W365" s="23"/>
    </row>
    <row r="366">
      <c r="A366" s="15"/>
      <c r="B366" s="15"/>
      <c r="C366" s="23"/>
      <c r="D366" s="23"/>
      <c r="E366" s="15"/>
      <c r="F366" s="22"/>
      <c r="G366" s="15"/>
      <c r="H366" s="15"/>
      <c r="I366" s="80"/>
      <c r="J366" s="23"/>
      <c r="K366" s="23"/>
      <c r="L366" s="23"/>
      <c r="M366" s="23"/>
      <c r="N366" s="23"/>
      <c r="O366" s="23"/>
      <c r="P366" s="23"/>
      <c r="Q366" s="23"/>
      <c r="R366" s="23"/>
      <c r="S366" s="23"/>
      <c r="T366" s="23"/>
      <c r="U366" s="23"/>
      <c r="V366" s="23"/>
      <c r="W366" s="23"/>
    </row>
    <row r="367">
      <c r="A367" s="15"/>
      <c r="B367" s="15"/>
      <c r="C367" s="23"/>
      <c r="D367" s="23"/>
      <c r="E367" s="15"/>
      <c r="F367" s="22"/>
      <c r="G367" s="15"/>
      <c r="H367" s="15"/>
      <c r="I367" s="80"/>
      <c r="J367" s="23"/>
      <c r="K367" s="23"/>
      <c r="L367" s="23"/>
      <c r="M367" s="23"/>
      <c r="N367" s="23"/>
      <c r="O367" s="23"/>
      <c r="P367" s="23"/>
      <c r="Q367" s="23"/>
      <c r="R367" s="23"/>
      <c r="S367" s="23"/>
      <c r="T367" s="23"/>
      <c r="U367" s="23"/>
      <c r="V367" s="23"/>
      <c r="W367" s="23"/>
    </row>
    <row r="368">
      <c r="A368" s="15"/>
      <c r="B368" s="15"/>
      <c r="C368" s="23"/>
      <c r="D368" s="23"/>
      <c r="E368" s="15"/>
      <c r="F368" s="22"/>
      <c r="G368" s="15"/>
      <c r="H368" s="15"/>
      <c r="I368" s="80"/>
      <c r="J368" s="23"/>
      <c r="K368" s="23"/>
      <c r="L368" s="23"/>
      <c r="M368" s="23"/>
      <c r="N368" s="23"/>
      <c r="O368" s="23"/>
      <c r="P368" s="23"/>
      <c r="Q368" s="23"/>
      <c r="R368" s="23"/>
      <c r="S368" s="23"/>
      <c r="T368" s="23"/>
      <c r="U368" s="23"/>
      <c r="V368" s="23"/>
      <c r="W368" s="23"/>
    </row>
    <row r="369">
      <c r="A369" s="15"/>
      <c r="B369" s="15"/>
      <c r="C369" s="23"/>
      <c r="D369" s="23"/>
      <c r="E369" s="15"/>
      <c r="F369" s="22"/>
      <c r="G369" s="15"/>
      <c r="H369" s="15"/>
      <c r="I369" s="80"/>
      <c r="J369" s="23"/>
      <c r="K369" s="23"/>
      <c r="L369" s="23"/>
      <c r="M369" s="23"/>
      <c r="N369" s="23"/>
      <c r="O369" s="23"/>
      <c r="P369" s="23"/>
      <c r="Q369" s="23"/>
      <c r="R369" s="23"/>
      <c r="S369" s="23"/>
      <c r="T369" s="23"/>
      <c r="U369" s="23"/>
      <c r="V369" s="23"/>
      <c r="W369" s="23"/>
    </row>
    <row r="370">
      <c r="A370" s="15"/>
      <c r="B370" s="15"/>
      <c r="C370" s="23"/>
      <c r="D370" s="23"/>
      <c r="E370" s="15"/>
      <c r="F370" s="22"/>
      <c r="G370" s="15"/>
      <c r="H370" s="15"/>
      <c r="I370" s="80"/>
      <c r="J370" s="23"/>
      <c r="K370" s="23"/>
      <c r="L370" s="23"/>
      <c r="M370" s="23"/>
      <c r="N370" s="23"/>
      <c r="O370" s="23"/>
      <c r="P370" s="23"/>
      <c r="Q370" s="23"/>
      <c r="R370" s="23"/>
      <c r="S370" s="23"/>
      <c r="T370" s="23"/>
      <c r="U370" s="23"/>
      <c r="V370" s="23"/>
      <c r="W370" s="23"/>
    </row>
    <row r="371">
      <c r="A371" s="15"/>
      <c r="B371" s="15"/>
      <c r="C371" s="23"/>
      <c r="D371" s="23"/>
      <c r="E371" s="15"/>
      <c r="F371" s="22"/>
      <c r="G371" s="15"/>
      <c r="H371" s="15"/>
      <c r="I371" s="80"/>
      <c r="J371" s="23"/>
      <c r="K371" s="23"/>
      <c r="L371" s="23"/>
      <c r="M371" s="23"/>
      <c r="N371" s="23"/>
      <c r="O371" s="23"/>
      <c r="P371" s="23"/>
      <c r="Q371" s="23"/>
      <c r="R371" s="23"/>
      <c r="S371" s="23"/>
      <c r="T371" s="23"/>
      <c r="U371" s="23"/>
      <c r="V371" s="23"/>
      <c r="W371" s="23"/>
    </row>
    <row r="372">
      <c r="A372" s="15"/>
      <c r="B372" s="15"/>
      <c r="C372" s="23"/>
      <c r="D372" s="23"/>
      <c r="E372" s="15"/>
      <c r="F372" s="22"/>
      <c r="G372" s="15"/>
      <c r="H372" s="15"/>
      <c r="I372" s="80"/>
      <c r="J372" s="23"/>
      <c r="K372" s="23"/>
      <c r="L372" s="23"/>
      <c r="M372" s="23"/>
      <c r="N372" s="23"/>
      <c r="O372" s="23"/>
      <c r="P372" s="23"/>
      <c r="Q372" s="23"/>
      <c r="R372" s="23"/>
      <c r="S372" s="23"/>
      <c r="T372" s="23"/>
      <c r="U372" s="23"/>
      <c r="V372" s="23"/>
      <c r="W372" s="23"/>
    </row>
    <row r="373">
      <c r="A373" s="15"/>
      <c r="B373" s="15"/>
      <c r="C373" s="23"/>
      <c r="D373" s="23"/>
      <c r="E373" s="15"/>
      <c r="F373" s="22"/>
      <c r="G373" s="15"/>
      <c r="H373" s="15"/>
      <c r="I373" s="80"/>
      <c r="J373" s="23"/>
      <c r="K373" s="23"/>
      <c r="L373" s="23"/>
      <c r="M373" s="23"/>
      <c r="N373" s="23"/>
      <c r="O373" s="23"/>
      <c r="P373" s="23"/>
      <c r="Q373" s="23"/>
      <c r="R373" s="23"/>
      <c r="S373" s="23"/>
      <c r="T373" s="23"/>
      <c r="U373" s="23"/>
      <c r="V373" s="23"/>
      <c r="W373" s="23"/>
    </row>
    <row r="374">
      <c r="A374" s="15"/>
      <c r="B374" s="15"/>
      <c r="C374" s="23"/>
      <c r="D374" s="23"/>
      <c r="E374" s="15"/>
      <c r="F374" s="22"/>
      <c r="G374" s="15"/>
      <c r="H374" s="15"/>
      <c r="I374" s="80"/>
      <c r="J374" s="23"/>
      <c r="K374" s="23"/>
      <c r="L374" s="23"/>
      <c r="M374" s="23"/>
      <c r="N374" s="23"/>
      <c r="O374" s="23"/>
      <c r="P374" s="23"/>
      <c r="Q374" s="23"/>
      <c r="R374" s="23"/>
      <c r="S374" s="23"/>
      <c r="T374" s="23"/>
      <c r="U374" s="23"/>
      <c r="V374" s="23"/>
      <c r="W374" s="23"/>
    </row>
    <row r="375">
      <c r="A375" s="15"/>
      <c r="B375" s="15"/>
      <c r="C375" s="23"/>
      <c r="D375" s="23"/>
      <c r="E375" s="15"/>
      <c r="F375" s="22"/>
      <c r="G375" s="15"/>
      <c r="H375" s="15"/>
      <c r="I375" s="80"/>
      <c r="J375" s="23"/>
      <c r="K375" s="23"/>
      <c r="L375" s="23"/>
      <c r="M375" s="23"/>
      <c r="N375" s="23"/>
      <c r="O375" s="23"/>
      <c r="P375" s="23"/>
      <c r="Q375" s="23"/>
      <c r="R375" s="23"/>
      <c r="S375" s="23"/>
      <c r="T375" s="23"/>
      <c r="U375" s="23"/>
      <c r="V375" s="23"/>
      <c r="W375" s="23"/>
    </row>
    <row r="376">
      <c r="A376" s="15"/>
      <c r="B376" s="15"/>
      <c r="C376" s="23"/>
      <c r="D376" s="23"/>
      <c r="E376" s="15"/>
      <c r="F376" s="22"/>
      <c r="G376" s="15"/>
      <c r="H376" s="15"/>
      <c r="I376" s="80"/>
      <c r="J376" s="23"/>
      <c r="K376" s="23"/>
      <c r="L376" s="23"/>
      <c r="M376" s="23"/>
      <c r="N376" s="23"/>
      <c r="O376" s="23"/>
      <c r="P376" s="23"/>
      <c r="Q376" s="23"/>
      <c r="R376" s="23"/>
      <c r="S376" s="23"/>
      <c r="T376" s="23"/>
      <c r="U376" s="23"/>
      <c r="V376" s="23"/>
      <c r="W376" s="23"/>
    </row>
    <row r="377">
      <c r="A377" s="15"/>
      <c r="B377" s="15"/>
      <c r="C377" s="23"/>
      <c r="D377" s="23"/>
      <c r="E377" s="15"/>
      <c r="F377" s="22"/>
      <c r="G377" s="15"/>
      <c r="H377" s="15"/>
      <c r="I377" s="80"/>
      <c r="J377" s="23"/>
      <c r="K377" s="23"/>
      <c r="L377" s="23"/>
      <c r="M377" s="23"/>
      <c r="N377" s="23"/>
      <c r="O377" s="23"/>
      <c r="P377" s="23"/>
      <c r="Q377" s="23"/>
      <c r="R377" s="23"/>
      <c r="S377" s="23"/>
      <c r="T377" s="23"/>
      <c r="U377" s="23"/>
      <c r="V377" s="23"/>
      <c r="W377" s="23"/>
    </row>
    <row r="378">
      <c r="A378" s="15"/>
      <c r="B378" s="15"/>
      <c r="C378" s="23"/>
      <c r="D378" s="23"/>
      <c r="E378" s="15"/>
      <c r="F378" s="22"/>
      <c r="G378" s="15"/>
      <c r="H378" s="15"/>
      <c r="I378" s="80"/>
      <c r="J378" s="23"/>
      <c r="K378" s="23"/>
      <c r="L378" s="23"/>
      <c r="M378" s="23"/>
      <c r="N378" s="23"/>
      <c r="O378" s="23"/>
      <c r="P378" s="23"/>
      <c r="Q378" s="23"/>
      <c r="R378" s="23"/>
      <c r="S378" s="23"/>
      <c r="T378" s="23"/>
      <c r="U378" s="23"/>
      <c r="V378" s="23"/>
      <c r="W378" s="23"/>
    </row>
    <row r="379">
      <c r="A379" s="15"/>
      <c r="B379" s="15"/>
      <c r="C379" s="23"/>
      <c r="D379" s="23"/>
      <c r="E379" s="15"/>
      <c r="F379" s="22"/>
      <c r="G379" s="15"/>
      <c r="H379" s="15"/>
      <c r="I379" s="80"/>
      <c r="J379" s="23"/>
      <c r="K379" s="23"/>
      <c r="L379" s="23"/>
      <c r="M379" s="23"/>
      <c r="N379" s="23"/>
      <c r="O379" s="23"/>
      <c r="P379" s="23"/>
      <c r="Q379" s="23"/>
      <c r="R379" s="23"/>
      <c r="S379" s="23"/>
      <c r="T379" s="23"/>
      <c r="U379" s="23"/>
      <c r="V379" s="23"/>
      <c r="W379" s="23"/>
    </row>
    <row r="380">
      <c r="A380" s="15"/>
      <c r="B380" s="15"/>
      <c r="C380" s="23"/>
      <c r="D380" s="23"/>
      <c r="E380" s="15"/>
      <c r="F380" s="22"/>
      <c r="G380" s="15"/>
      <c r="H380" s="15"/>
      <c r="I380" s="80"/>
      <c r="J380" s="23"/>
      <c r="K380" s="23"/>
      <c r="L380" s="23"/>
      <c r="M380" s="23"/>
      <c r="N380" s="23"/>
      <c r="O380" s="23"/>
      <c r="P380" s="23"/>
      <c r="Q380" s="23"/>
      <c r="R380" s="23"/>
      <c r="S380" s="23"/>
      <c r="T380" s="23"/>
      <c r="U380" s="23"/>
      <c r="V380" s="23"/>
      <c r="W380" s="23"/>
    </row>
    <row r="381">
      <c r="A381" s="15"/>
      <c r="B381" s="15"/>
      <c r="C381" s="23"/>
      <c r="D381" s="23"/>
      <c r="E381" s="15"/>
      <c r="F381" s="22"/>
      <c r="G381" s="15"/>
      <c r="H381" s="15"/>
      <c r="I381" s="80"/>
      <c r="J381" s="23"/>
      <c r="K381" s="23"/>
      <c r="L381" s="23"/>
      <c r="M381" s="23"/>
      <c r="N381" s="23"/>
      <c r="O381" s="23"/>
      <c r="P381" s="23"/>
      <c r="Q381" s="23"/>
      <c r="R381" s="23"/>
      <c r="S381" s="23"/>
      <c r="T381" s="23"/>
      <c r="U381" s="23"/>
      <c r="V381" s="23"/>
      <c r="W381" s="23"/>
    </row>
    <row r="382">
      <c r="A382" s="15"/>
      <c r="B382" s="15"/>
      <c r="C382" s="23"/>
      <c r="D382" s="23"/>
      <c r="E382" s="15"/>
      <c r="F382" s="22"/>
      <c r="G382" s="15"/>
      <c r="H382" s="15"/>
      <c r="I382" s="80"/>
      <c r="J382" s="23"/>
      <c r="K382" s="23"/>
      <c r="L382" s="23"/>
      <c r="M382" s="23"/>
      <c r="N382" s="23"/>
      <c r="O382" s="23"/>
      <c r="P382" s="23"/>
      <c r="Q382" s="23"/>
      <c r="R382" s="23"/>
      <c r="S382" s="23"/>
      <c r="T382" s="23"/>
      <c r="U382" s="23"/>
      <c r="V382" s="23"/>
      <c r="W382" s="23"/>
    </row>
    <row r="383">
      <c r="A383" s="15"/>
      <c r="B383" s="15"/>
      <c r="C383" s="23"/>
      <c r="D383" s="23"/>
      <c r="E383" s="15"/>
      <c r="F383" s="22"/>
      <c r="G383" s="15"/>
      <c r="H383" s="15"/>
      <c r="I383" s="80"/>
      <c r="J383" s="23"/>
      <c r="K383" s="23"/>
      <c r="L383" s="23"/>
      <c r="M383" s="23"/>
      <c r="N383" s="23"/>
      <c r="O383" s="23"/>
      <c r="P383" s="23"/>
      <c r="Q383" s="23"/>
      <c r="R383" s="23"/>
      <c r="S383" s="23"/>
      <c r="T383" s="23"/>
      <c r="U383" s="23"/>
      <c r="V383" s="23"/>
      <c r="W383" s="23"/>
    </row>
    <row r="384">
      <c r="A384" s="15"/>
      <c r="B384" s="15"/>
      <c r="C384" s="23"/>
      <c r="D384" s="23"/>
      <c r="E384" s="15"/>
      <c r="F384" s="22"/>
      <c r="G384" s="15"/>
      <c r="H384" s="15"/>
      <c r="I384" s="80"/>
      <c r="J384" s="23"/>
      <c r="K384" s="23"/>
      <c r="L384" s="23"/>
      <c r="M384" s="23"/>
      <c r="N384" s="23"/>
      <c r="O384" s="23"/>
      <c r="P384" s="23"/>
      <c r="Q384" s="23"/>
      <c r="R384" s="23"/>
      <c r="S384" s="23"/>
      <c r="T384" s="23"/>
      <c r="U384" s="23"/>
      <c r="V384" s="23"/>
      <c r="W384" s="23"/>
    </row>
    <row r="385">
      <c r="A385" s="15"/>
      <c r="B385" s="15"/>
      <c r="C385" s="23"/>
      <c r="D385" s="23"/>
      <c r="E385" s="15"/>
      <c r="F385" s="22"/>
      <c r="G385" s="15"/>
      <c r="H385" s="15"/>
      <c r="I385" s="80"/>
      <c r="J385" s="23"/>
      <c r="K385" s="23"/>
      <c r="L385" s="23"/>
      <c r="M385" s="23"/>
      <c r="N385" s="23"/>
      <c r="O385" s="23"/>
      <c r="P385" s="23"/>
      <c r="Q385" s="23"/>
      <c r="R385" s="23"/>
      <c r="S385" s="23"/>
      <c r="T385" s="23"/>
      <c r="U385" s="23"/>
      <c r="V385" s="23"/>
      <c r="W385" s="23"/>
    </row>
    <row r="386">
      <c r="A386" s="15"/>
      <c r="B386" s="15"/>
      <c r="C386" s="23"/>
      <c r="D386" s="23"/>
      <c r="E386" s="15"/>
      <c r="F386" s="22"/>
      <c r="G386" s="15"/>
      <c r="H386" s="15"/>
      <c r="I386" s="80"/>
      <c r="J386" s="23"/>
      <c r="K386" s="23"/>
      <c r="L386" s="23"/>
      <c r="M386" s="23"/>
      <c r="N386" s="23"/>
      <c r="O386" s="23"/>
      <c r="P386" s="23"/>
      <c r="Q386" s="23"/>
      <c r="R386" s="23"/>
      <c r="S386" s="23"/>
      <c r="T386" s="23"/>
      <c r="U386" s="23"/>
      <c r="V386" s="23"/>
      <c r="W386" s="23"/>
    </row>
    <row r="387">
      <c r="A387" s="15"/>
      <c r="B387" s="15"/>
      <c r="C387" s="23"/>
      <c r="D387" s="23"/>
      <c r="E387" s="15"/>
      <c r="F387" s="22"/>
      <c r="G387" s="15"/>
      <c r="H387" s="15"/>
      <c r="I387" s="80"/>
      <c r="J387" s="23"/>
      <c r="K387" s="23"/>
      <c r="L387" s="23"/>
      <c r="M387" s="23"/>
      <c r="N387" s="23"/>
      <c r="O387" s="23"/>
      <c r="P387" s="23"/>
      <c r="Q387" s="23"/>
      <c r="R387" s="23"/>
      <c r="S387" s="23"/>
      <c r="T387" s="23"/>
      <c r="U387" s="23"/>
      <c r="V387" s="23"/>
      <c r="W387" s="23"/>
    </row>
    <row r="388">
      <c r="A388" s="15"/>
      <c r="B388" s="15"/>
      <c r="C388" s="23"/>
      <c r="D388" s="23"/>
      <c r="E388" s="15"/>
      <c r="F388" s="22"/>
      <c r="G388" s="15"/>
      <c r="H388" s="15"/>
      <c r="I388" s="80"/>
      <c r="J388" s="23"/>
      <c r="K388" s="23"/>
      <c r="L388" s="23"/>
      <c r="M388" s="23"/>
      <c r="N388" s="23"/>
      <c r="O388" s="23"/>
      <c r="P388" s="23"/>
      <c r="Q388" s="23"/>
      <c r="R388" s="23"/>
      <c r="S388" s="23"/>
      <c r="T388" s="23"/>
      <c r="U388" s="23"/>
      <c r="V388" s="23"/>
      <c r="W388" s="23"/>
    </row>
    <row r="389">
      <c r="A389" s="15"/>
      <c r="B389" s="15"/>
      <c r="C389" s="23"/>
      <c r="D389" s="23"/>
      <c r="E389" s="15"/>
      <c r="F389" s="22"/>
      <c r="G389" s="15"/>
      <c r="H389" s="15"/>
      <c r="I389" s="80"/>
      <c r="J389" s="23"/>
      <c r="K389" s="23"/>
      <c r="L389" s="23"/>
      <c r="M389" s="23"/>
      <c r="N389" s="23"/>
      <c r="O389" s="23"/>
      <c r="P389" s="23"/>
      <c r="Q389" s="23"/>
      <c r="R389" s="23"/>
      <c r="S389" s="23"/>
      <c r="T389" s="23"/>
      <c r="U389" s="23"/>
      <c r="V389" s="23"/>
      <c r="W389" s="23"/>
    </row>
    <row r="390">
      <c r="A390" s="15"/>
      <c r="B390" s="15"/>
      <c r="C390" s="23"/>
      <c r="D390" s="23"/>
      <c r="E390" s="15"/>
      <c r="F390" s="22"/>
      <c r="G390" s="15"/>
      <c r="H390" s="15"/>
      <c r="I390" s="80"/>
      <c r="J390" s="23"/>
      <c r="K390" s="23"/>
      <c r="L390" s="23"/>
      <c r="M390" s="23"/>
      <c r="N390" s="23"/>
      <c r="O390" s="23"/>
      <c r="P390" s="23"/>
      <c r="Q390" s="23"/>
      <c r="R390" s="23"/>
      <c r="S390" s="23"/>
      <c r="T390" s="23"/>
      <c r="U390" s="23"/>
      <c r="V390" s="23"/>
      <c r="W390" s="23"/>
    </row>
    <row r="391">
      <c r="A391" s="15"/>
      <c r="B391" s="15"/>
      <c r="C391" s="23"/>
      <c r="D391" s="23"/>
      <c r="E391" s="15"/>
      <c r="F391" s="22"/>
      <c r="G391" s="15"/>
      <c r="H391" s="15"/>
      <c r="I391" s="80"/>
      <c r="J391" s="23"/>
      <c r="K391" s="23"/>
      <c r="L391" s="23"/>
      <c r="M391" s="23"/>
      <c r="N391" s="23"/>
      <c r="O391" s="23"/>
      <c r="P391" s="23"/>
      <c r="Q391" s="23"/>
      <c r="R391" s="23"/>
      <c r="S391" s="23"/>
      <c r="T391" s="23"/>
      <c r="U391" s="23"/>
      <c r="V391" s="23"/>
      <c r="W391" s="23"/>
    </row>
    <row r="392">
      <c r="A392" s="15"/>
      <c r="B392" s="15"/>
      <c r="C392" s="23"/>
      <c r="D392" s="23"/>
      <c r="E392" s="15"/>
      <c r="F392" s="22"/>
      <c r="G392" s="15"/>
      <c r="H392" s="15"/>
      <c r="I392" s="80"/>
      <c r="J392" s="23"/>
      <c r="K392" s="23"/>
      <c r="L392" s="23"/>
      <c r="M392" s="23"/>
      <c r="N392" s="23"/>
      <c r="O392" s="23"/>
      <c r="P392" s="23"/>
      <c r="Q392" s="23"/>
      <c r="R392" s="23"/>
      <c r="S392" s="23"/>
      <c r="T392" s="23"/>
      <c r="U392" s="23"/>
      <c r="V392" s="23"/>
      <c r="W392" s="23"/>
    </row>
    <row r="393">
      <c r="A393" s="15"/>
      <c r="B393" s="15"/>
      <c r="C393" s="23"/>
      <c r="D393" s="23"/>
      <c r="E393" s="15"/>
      <c r="F393" s="22"/>
      <c r="G393" s="15"/>
      <c r="H393" s="15"/>
      <c r="I393" s="80"/>
      <c r="J393" s="23"/>
      <c r="K393" s="23"/>
      <c r="L393" s="23"/>
      <c r="M393" s="23"/>
      <c r="N393" s="23"/>
      <c r="O393" s="23"/>
      <c r="P393" s="23"/>
      <c r="Q393" s="23"/>
      <c r="R393" s="23"/>
      <c r="S393" s="23"/>
      <c r="T393" s="23"/>
      <c r="U393" s="23"/>
      <c r="V393" s="23"/>
      <c r="W393" s="23"/>
    </row>
    <row r="394">
      <c r="A394" s="15"/>
      <c r="B394" s="15"/>
      <c r="C394" s="23"/>
      <c r="D394" s="23"/>
      <c r="E394" s="15"/>
      <c r="F394" s="22"/>
      <c r="G394" s="15"/>
      <c r="H394" s="15"/>
      <c r="I394" s="80"/>
      <c r="J394" s="23"/>
      <c r="K394" s="23"/>
      <c r="L394" s="23"/>
      <c r="M394" s="23"/>
      <c r="N394" s="23"/>
      <c r="O394" s="23"/>
      <c r="P394" s="23"/>
      <c r="Q394" s="23"/>
      <c r="R394" s="23"/>
      <c r="S394" s="23"/>
      <c r="T394" s="23"/>
      <c r="U394" s="23"/>
      <c r="V394" s="23"/>
      <c r="W394" s="23"/>
    </row>
    <row r="395">
      <c r="A395" s="15"/>
      <c r="B395" s="15"/>
      <c r="C395" s="23"/>
      <c r="D395" s="23"/>
      <c r="E395" s="15"/>
      <c r="F395" s="22"/>
      <c r="G395" s="15"/>
      <c r="H395" s="15"/>
      <c r="I395" s="80"/>
      <c r="J395" s="23"/>
      <c r="K395" s="23"/>
      <c r="L395" s="23"/>
      <c r="M395" s="23"/>
      <c r="N395" s="23"/>
      <c r="O395" s="23"/>
      <c r="P395" s="23"/>
      <c r="Q395" s="23"/>
      <c r="R395" s="23"/>
      <c r="S395" s="23"/>
      <c r="T395" s="23"/>
      <c r="U395" s="23"/>
      <c r="V395" s="23"/>
      <c r="W395" s="23"/>
    </row>
    <row r="396">
      <c r="A396" s="15"/>
      <c r="B396" s="15"/>
      <c r="C396" s="23"/>
      <c r="D396" s="23"/>
      <c r="E396" s="15"/>
      <c r="F396" s="22"/>
      <c r="G396" s="15"/>
      <c r="H396" s="15"/>
      <c r="I396" s="80"/>
      <c r="J396" s="23"/>
      <c r="K396" s="23"/>
      <c r="L396" s="23"/>
      <c r="M396" s="23"/>
      <c r="N396" s="23"/>
      <c r="O396" s="23"/>
      <c r="P396" s="23"/>
      <c r="Q396" s="23"/>
      <c r="R396" s="23"/>
      <c r="S396" s="23"/>
      <c r="T396" s="23"/>
      <c r="U396" s="23"/>
      <c r="V396" s="23"/>
      <c r="W396" s="23"/>
    </row>
    <row r="397">
      <c r="A397" s="15"/>
      <c r="B397" s="15"/>
      <c r="C397" s="23"/>
      <c r="D397" s="23"/>
      <c r="E397" s="15"/>
      <c r="F397" s="22"/>
      <c r="G397" s="15"/>
      <c r="H397" s="15"/>
      <c r="I397" s="80"/>
      <c r="J397" s="23"/>
      <c r="K397" s="23"/>
      <c r="L397" s="23"/>
      <c r="M397" s="23"/>
      <c r="N397" s="23"/>
      <c r="O397" s="23"/>
      <c r="P397" s="23"/>
      <c r="Q397" s="23"/>
      <c r="R397" s="23"/>
      <c r="S397" s="23"/>
      <c r="T397" s="23"/>
      <c r="U397" s="23"/>
      <c r="V397" s="23"/>
      <c r="W397" s="23"/>
    </row>
    <row r="398">
      <c r="A398" s="15"/>
      <c r="B398" s="15"/>
      <c r="C398" s="23"/>
      <c r="D398" s="23"/>
      <c r="E398" s="15"/>
      <c r="F398" s="22"/>
      <c r="G398" s="15"/>
      <c r="H398" s="15"/>
      <c r="I398" s="80"/>
      <c r="J398" s="23"/>
      <c r="K398" s="23"/>
      <c r="L398" s="23"/>
      <c r="M398" s="23"/>
      <c r="N398" s="23"/>
      <c r="O398" s="23"/>
      <c r="P398" s="23"/>
      <c r="Q398" s="23"/>
      <c r="R398" s="23"/>
      <c r="S398" s="23"/>
      <c r="T398" s="23"/>
      <c r="U398" s="23"/>
      <c r="V398" s="23"/>
      <c r="W398" s="23"/>
    </row>
    <row r="399">
      <c r="A399" s="15"/>
      <c r="B399" s="15"/>
      <c r="C399" s="23"/>
      <c r="D399" s="23"/>
      <c r="E399" s="15"/>
      <c r="F399" s="22"/>
      <c r="G399" s="15"/>
      <c r="H399" s="15"/>
      <c r="I399" s="80"/>
      <c r="J399" s="23"/>
      <c r="K399" s="23"/>
      <c r="L399" s="23"/>
      <c r="M399" s="23"/>
      <c r="N399" s="23"/>
      <c r="O399" s="23"/>
      <c r="P399" s="23"/>
      <c r="Q399" s="23"/>
      <c r="R399" s="23"/>
      <c r="S399" s="23"/>
      <c r="T399" s="23"/>
      <c r="U399" s="23"/>
      <c r="V399" s="23"/>
      <c r="W399" s="23"/>
    </row>
    <row r="400">
      <c r="A400" s="15"/>
      <c r="B400" s="15"/>
      <c r="C400" s="23"/>
      <c r="D400" s="23"/>
      <c r="E400" s="15"/>
      <c r="F400" s="22"/>
      <c r="G400" s="15"/>
      <c r="H400" s="15"/>
      <c r="I400" s="80"/>
      <c r="J400" s="23"/>
      <c r="K400" s="23"/>
      <c r="L400" s="23"/>
      <c r="M400" s="23"/>
      <c r="N400" s="23"/>
      <c r="O400" s="23"/>
      <c r="P400" s="23"/>
      <c r="Q400" s="23"/>
      <c r="R400" s="23"/>
      <c r="S400" s="23"/>
      <c r="T400" s="23"/>
      <c r="U400" s="23"/>
      <c r="V400" s="23"/>
      <c r="W400" s="23"/>
    </row>
    <row r="401">
      <c r="A401" s="15"/>
      <c r="B401" s="15"/>
      <c r="C401" s="23"/>
      <c r="D401" s="23"/>
      <c r="E401" s="15"/>
      <c r="F401" s="22"/>
      <c r="G401" s="15"/>
      <c r="H401" s="15"/>
      <c r="I401" s="80"/>
      <c r="J401" s="23"/>
      <c r="K401" s="23"/>
      <c r="L401" s="23"/>
      <c r="M401" s="23"/>
      <c r="N401" s="23"/>
      <c r="O401" s="23"/>
      <c r="P401" s="23"/>
      <c r="Q401" s="23"/>
      <c r="R401" s="23"/>
      <c r="S401" s="23"/>
      <c r="T401" s="23"/>
      <c r="U401" s="23"/>
      <c r="V401" s="23"/>
      <c r="W401" s="23"/>
    </row>
    <row r="402">
      <c r="A402" s="15"/>
      <c r="B402" s="15"/>
      <c r="C402" s="23"/>
      <c r="D402" s="23"/>
      <c r="E402" s="15"/>
      <c r="F402" s="22"/>
      <c r="G402" s="15"/>
      <c r="H402" s="15"/>
      <c r="I402" s="80"/>
      <c r="J402" s="23"/>
      <c r="K402" s="23"/>
      <c r="L402" s="23"/>
      <c r="M402" s="23"/>
      <c r="N402" s="23"/>
      <c r="O402" s="23"/>
      <c r="P402" s="23"/>
      <c r="Q402" s="23"/>
      <c r="R402" s="23"/>
      <c r="S402" s="23"/>
      <c r="T402" s="23"/>
      <c r="U402" s="23"/>
      <c r="V402" s="23"/>
      <c r="W402" s="23"/>
    </row>
    <row r="403">
      <c r="A403" s="15"/>
      <c r="B403" s="15"/>
      <c r="C403" s="23"/>
      <c r="D403" s="23"/>
      <c r="E403" s="15"/>
      <c r="F403" s="22"/>
      <c r="G403" s="15"/>
      <c r="H403" s="15"/>
      <c r="I403" s="80"/>
      <c r="J403" s="23"/>
      <c r="K403" s="23"/>
      <c r="L403" s="23"/>
      <c r="M403" s="23"/>
      <c r="N403" s="23"/>
      <c r="O403" s="23"/>
      <c r="P403" s="23"/>
      <c r="Q403" s="23"/>
      <c r="R403" s="23"/>
      <c r="S403" s="23"/>
      <c r="T403" s="23"/>
      <c r="U403" s="23"/>
      <c r="V403" s="23"/>
      <c r="W403" s="23"/>
    </row>
    <row r="404">
      <c r="A404" s="15"/>
      <c r="B404" s="15"/>
      <c r="C404" s="23"/>
      <c r="D404" s="23"/>
      <c r="E404" s="15"/>
      <c r="F404" s="22"/>
      <c r="G404" s="15"/>
      <c r="H404" s="15"/>
      <c r="I404" s="80"/>
      <c r="J404" s="23"/>
      <c r="K404" s="23"/>
      <c r="L404" s="23"/>
      <c r="M404" s="23"/>
      <c r="N404" s="23"/>
      <c r="O404" s="23"/>
      <c r="P404" s="23"/>
      <c r="Q404" s="23"/>
      <c r="R404" s="23"/>
      <c r="S404" s="23"/>
      <c r="T404" s="23"/>
      <c r="U404" s="23"/>
      <c r="V404" s="23"/>
      <c r="W404" s="23"/>
    </row>
    <row r="405">
      <c r="A405" s="15"/>
      <c r="B405" s="15"/>
      <c r="C405" s="23"/>
      <c r="D405" s="23"/>
      <c r="E405" s="15"/>
      <c r="F405" s="22"/>
      <c r="G405" s="15"/>
      <c r="H405" s="15"/>
      <c r="I405" s="80"/>
      <c r="J405" s="23"/>
      <c r="K405" s="23"/>
      <c r="L405" s="23"/>
      <c r="M405" s="23"/>
      <c r="N405" s="23"/>
      <c r="O405" s="23"/>
      <c r="P405" s="23"/>
      <c r="Q405" s="23"/>
      <c r="R405" s="23"/>
      <c r="S405" s="23"/>
      <c r="T405" s="23"/>
      <c r="U405" s="23"/>
      <c r="V405" s="23"/>
      <c r="W405" s="23"/>
    </row>
    <row r="406">
      <c r="A406" s="15"/>
      <c r="B406" s="15"/>
      <c r="C406" s="23"/>
      <c r="D406" s="23"/>
      <c r="E406" s="15"/>
      <c r="F406" s="22"/>
      <c r="G406" s="15"/>
      <c r="H406" s="15"/>
      <c r="I406" s="80"/>
      <c r="J406" s="23"/>
      <c r="K406" s="23"/>
      <c r="L406" s="23"/>
      <c r="M406" s="23"/>
      <c r="N406" s="23"/>
      <c r="O406" s="23"/>
      <c r="P406" s="23"/>
      <c r="Q406" s="23"/>
      <c r="R406" s="23"/>
      <c r="S406" s="23"/>
      <c r="T406" s="23"/>
      <c r="U406" s="23"/>
      <c r="V406" s="23"/>
      <c r="W406" s="23"/>
    </row>
    <row r="407">
      <c r="A407" s="15"/>
      <c r="B407" s="15"/>
      <c r="C407" s="23"/>
      <c r="D407" s="23"/>
      <c r="E407" s="15"/>
      <c r="F407" s="22"/>
      <c r="G407" s="15"/>
      <c r="H407" s="15"/>
      <c r="I407" s="80"/>
      <c r="J407" s="23"/>
      <c r="K407" s="23"/>
      <c r="L407" s="23"/>
      <c r="M407" s="23"/>
      <c r="N407" s="23"/>
      <c r="O407" s="23"/>
      <c r="P407" s="23"/>
      <c r="Q407" s="23"/>
      <c r="R407" s="23"/>
      <c r="S407" s="23"/>
      <c r="T407" s="23"/>
      <c r="U407" s="23"/>
      <c r="V407" s="23"/>
      <c r="W407" s="23"/>
    </row>
    <row r="408">
      <c r="A408" s="15"/>
      <c r="B408" s="15"/>
      <c r="C408" s="23"/>
      <c r="D408" s="23"/>
      <c r="E408" s="15"/>
      <c r="F408" s="22"/>
      <c r="G408" s="15"/>
      <c r="H408" s="15"/>
      <c r="I408" s="80"/>
      <c r="J408" s="23"/>
      <c r="K408" s="23"/>
      <c r="L408" s="23"/>
      <c r="M408" s="23"/>
      <c r="N408" s="23"/>
      <c r="O408" s="23"/>
      <c r="P408" s="23"/>
      <c r="Q408" s="23"/>
      <c r="R408" s="23"/>
      <c r="S408" s="23"/>
      <c r="T408" s="23"/>
      <c r="U408" s="23"/>
      <c r="V408" s="23"/>
      <c r="W408" s="23"/>
    </row>
    <row r="409">
      <c r="A409" s="15"/>
      <c r="B409" s="15"/>
      <c r="C409" s="23"/>
      <c r="D409" s="23"/>
      <c r="E409" s="15"/>
      <c r="F409" s="22"/>
      <c r="G409" s="15"/>
      <c r="H409" s="15"/>
      <c r="I409" s="80"/>
      <c r="J409" s="23"/>
      <c r="K409" s="23"/>
      <c r="L409" s="23"/>
      <c r="M409" s="23"/>
      <c r="N409" s="23"/>
      <c r="O409" s="23"/>
      <c r="P409" s="23"/>
      <c r="Q409" s="23"/>
      <c r="R409" s="23"/>
      <c r="S409" s="23"/>
      <c r="T409" s="23"/>
      <c r="U409" s="23"/>
      <c r="V409" s="23"/>
      <c r="W409" s="23"/>
    </row>
    <row r="410">
      <c r="A410" s="15"/>
      <c r="B410" s="15"/>
      <c r="C410" s="23"/>
      <c r="D410" s="23"/>
      <c r="E410" s="15"/>
      <c r="F410" s="22"/>
      <c r="G410" s="15"/>
      <c r="H410" s="15"/>
      <c r="I410" s="80"/>
      <c r="J410" s="23"/>
      <c r="K410" s="23"/>
      <c r="L410" s="23"/>
      <c r="M410" s="23"/>
      <c r="N410" s="23"/>
      <c r="O410" s="23"/>
      <c r="P410" s="23"/>
      <c r="Q410" s="23"/>
      <c r="R410" s="23"/>
      <c r="S410" s="23"/>
      <c r="T410" s="23"/>
      <c r="U410" s="23"/>
      <c r="V410" s="23"/>
      <c r="W410" s="23"/>
    </row>
    <row r="411">
      <c r="A411" s="15"/>
      <c r="B411" s="15"/>
      <c r="C411" s="23"/>
      <c r="D411" s="23"/>
      <c r="E411" s="15"/>
      <c r="F411" s="22"/>
      <c r="G411" s="15"/>
      <c r="H411" s="15"/>
      <c r="I411" s="80"/>
      <c r="J411" s="23"/>
      <c r="K411" s="23"/>
      <c r="L411" s="23"/>
      <c r="M411" s="23"/>
      <c r="N411" s="23"/>
      <c r="O411" s="23"/>
      <c r="P411" s="23"/>
      <c r="Q411" s="23"/>
      <c r="R411" s="23"/>
      <c r="S411" s="23"/>
      <c r="T411" s="23"/>
      <c r="U411" s="23"/>
      <c r="V411" s="23"/>
      <c r="W411" s="23"/>
    </row>
    <row r="412">
      <c r="A412" s="15"/>
      <c r="B412" s="15"/>
      <c r="C412" s="23"/>
      <c r="D412" s="23"/>
      <c r="E412" s="15"/>
      <c r="F412" s="22"/>
      <c r="G412" s="15"/>
      <c r="H412" s="15"/>
      <c r="I412" s="80"/>
      <c r="J412" s="23"/>
      <c r="K412" s="23"/>
      <c r="L412" s="23"/>
      <c r="M412" s="23"/>
      <c r="N412" s="23"/>
      <c r="O412" s="23"/>
      <c r="P412" s="23"/>
      <c r="Q412" s="23"/>
      <c r="R412" s="23"/>
      <c r="S412" s="23"/>
      <c r="T412" s="23"/>
      <c r="U412" s="23"/>
      <c r="V412" s="23"/>
      <c r="W412" s="23"/>
    </row>
  </sheetData>
  <customSheetViews>
    <customSheetView guid="{C8A67696-ABC4-4AB4-9421-49B9A4C36BCF}" filter="1" showAutoFilter="1">
      <autoFilter ref="$A$1:$N$323">
        <filterColumn colId="6">
          <filters/>
        </filterColumn>
      </autoFilter>
    </customSheetView>
  </customSheetViews>
  <conditionalFormatting sqref="G1:G412">
    <cfRule type="cellIs" dxfId="18" priority="1" operator="equal">
      <formula>"Pendiente de dibujar"</formula>
    </cfRule>
  </conditionalFormatting>
  <conditionalFormatting sqref="G1:G412">
    <cfRule type="cellIs" dxfId="19" priority="2" operator="equal">
      <formula>"Pendiente de revisar"</formula>
    </cfRule>
  </conditionalFormatting>
  <conditionalFormatting sqref="G1:G412">
    <cfRule type="cellIs" dxfId="20" priority="3" operator="equal">
      <formula>"Pendiente de corrección"</formula>
    </cfRule>
  </conditionalFormatting>
  <conditionalFormatting sqref="G1:G412">
    <cfRule type="cellIs" dxfId="15" priority="4" operator="equal">
      <formula>"OK"</formula>
    </cfRule>
  </conditionalFormatting>
  <dataValidations>
    <dataValidation type="list" allowBlank="1" sqref="G2:G412">
      <formula1>"Pendiente de dibujar,Pendiente de revisar,Pendiente de corrección,OK"</formula1>
    </dataValidation>
  </dataValidations>
  <hyperlinks>
    <hyperlink r:id="rId2" ref="J2"/>
    <hyperlink r:id="rId3" ref="J3"/>
    <hyperlink r:id="rId4" ref="J4"/>
    <hyperlink r:id="rId5" ref="J5"/>
    <hyperlink r:id="rId6" ref="J6"/>
    <hyperlink r:id="rId7" ref="I7"/>
    <hyperlink r:id="rId8" ref="J7"/>
    <hyperlink r:id="rId9" ref="J8"/>
    <hyperlink r:id="rId10" ref="J9"/>
    <hyperlink r:id="rId11" ref="J10"/>
    <hyperlink r:id="rId12" ref="I11"/>
    <hyperlink r:id="rId13" ref="J11"/>
    <hyperlink r:id="rId14" ref="J12"/>
    <hyperlink r:id="rId15" ref="J13"/>
    <hyperlink r:id="rId16" ref="J14"/>
    <hyperlink r:id="rId17" ref="J15"/>
    <hyperlink r:id="rId18" ref="J16"/>
    <hyperlink r:id="rId19" ref="J17"/>
    <hyperlink r:id="rId20" ref="J18"/>
    <hyperlink r:id="rId21" ref="J19"/>
    <hyperlink r:id="rId22" ref="J20"/>
    <hyperlink r:id="rId23" ref="J21"/>
    <hyperlink r:id="rId24" ref="J22"/>
    <hyperlink r:id="rId25" ref="J23"/>
    <hyperlink r:id="rId26" ref="J24"/>
    <hyperlink r:id="rId27" ref="J25"/>
    <hyperlink r:id="rId28" ref="J26"/>
    <hyperlink r:id="rId29" ref="J27"/>
    <hyperlink r:id="rId30" ref="J28"/>
    <hyperlink r:id="rId31" ref="J29"/>
    <hyperlink r:id="rId32" ref="J30"/>
    <hyperlink r:id="rId33" ref="J31"/>
    <hyperlink r:id="rId34" ref="J32"/>
    <hyperlink r:id="rId35" ref="J33"/>
    <hyperlink r:id="rId36" ref="J34"/>
    <hyperlink r:id="rId37" ref="J35"/>
    <hyperlink r:id="rId38" ref="J36"/>
    <hyperlink r:id="rId39" ref="J37"/>
    <hyperlink r:id="rId40" ref="J38"/>
    <hyperlink r:id="rId41" ref="J39"/>
    <hyperlink r:id="rId42" ref="J40"/>
    <hyperlink r:id="rId43" ref="J41"/>
    <hyperlink r:id="rId44" ref="J42"/>
    <hyperlink r:id="rId45" ref="J43"/>
    <hyperlink r:id="rId46" ref="J44"/>
    <hyperlink r:id="rId47" ref="J45"/>
    <hyperlink r:id="rId48" ref="J46"/>
    <hyperlink r:id="rId49" ref="J47"/>
    <hyperlink r:id="rId50" ref="J48"/>
    <hyperlink r:id="rId51" ref="J49"/>
    <hyperlink r:id="rId52" ref="J50"/>
    <hyperlink r:id="rId53" ref="J51"/>
    <hyperlink r:id="rId54" ref="J52"/>
    <hyperlink r:id="rId55" ref="J53"/>
    <hyperlink r:id="rId56" ref="J54"/>
    <hyperlink r:id="rId57" ref="J55"/>
    <hyperlink r:id="rId58" ref="J56"/>
    <hyperlink r:id="rId59" ref="J57"/>
    <hyperlink r:id="rId60" ref="J58"/>
    <hyperlink r:id="rId61" ref="J59"/>
    <hyperlink r:id="rId62" ref="J60"/>
    <hyperlink r:id="rId63" ref="J61"/>
    <hyperlink r:id="rId64" ref="J62"/>
    <hyperlink r:id="rId65" ref="J63"/>
    <hyperlink r:id="rId66" ref="J64"/>
    <hyperlink r:id="rId67" ref="J65"/>
    <hyperlink r:id="rId68" ref="J66"/>
    <hyperlink r:id="rId69" ref="J67"/>
    <hyperlink r:id="rId70" ref="J68"/>
    <hyperlink r:id="rId71" ref="J69"/>
    <hyperlink r:id="rId72" ref="J70"/>
    <hyperlink r:id="rId73" ref="J71"/>
    <hyperlink r:id="rId74" ref="J72"/>
    <hyperlink r:id="rId75" ref="J73"/>
    <hyperlink r:id="rId76" ref="J74"/>
    <hyperlink r:id="rId77" ref="J75"/>
    <hyperlink r:id="rId78" ref="J76"/>
    <hyperlink r:id="rId79" ref="J77"/>
    <hyperlink r:id="rId80" ref="J78"/>
    <hyperlink r:id="rId81" ref="J79"/>
    <hyperlink r:id="rId82" ref="J80"/>
    <hyperlink r:id="rId83" ref="J81"/>
    <hyperlink r:id="rId84" ref="J82"/>
    <hyperlink r:id="rId85" ref="J83"/>
    <hyperlink r:id="rId86" ref="J84"/>
    <hyperlink r:id="rId87" ref="J85"/>
    <hyperlink r:id="rId88" ref="J86"/>
    <hyperlink r:id="rId89" ref="J87"/>
    <hyperlink r:id="rId90" ref="J88"/>
    <hyperlink r:id="rId91" ref="J89"/>
    <hyperlink r:id="rId92" ref="J90"/>
    <hyperlink r:id="rId93" ref="J91"/>
    <hyperlink r:id="rId94" ref="J92"/>
    <hyperlink r:id="rId95" ref="J93"/>
    <hyperlink r:id="rId96" ref="J94"/>
    <hyperlink r:id="rId97" ref="J95"/>
    <hyperlink r:id="rId98" ref="J96"/>
    <hyperlink r:id="rId99" ref="J97"/>
    <hyperlink r:id="rId100" ref="J98"/>
    <hyperlink r:id="rId101" ref="J99"/>
    <hyperlink r:id="rId102" ref="J100"/>
    <hyperlink r:id="rId103" ref="J101"/>
    <hyperlink r:id="rId104" ref="J102"/>
    <hyperlink r:id="rId105" ref="J103"/>
    <hyperlink r:id="rId106" ref="J104"/>
    <hyperlink r:id="rId107" ref="J105"/>
    <hyperlink r:id="rId108" ref="J106"/>
    <hyperlink r:id="rId109" ref="J107"/>
    <hyperlink r:id="rId110" ref="J108"/>
    <hyperlink r:id="rId111" ref="J109"/>
    <hyperlink r:id="rId112" ref="J110"/>
    <hyperlink r:id="rId113" ref="J111"/>
    <hyperlink r:id="rId114" ref="J112"/>
    <hyperlink r:id="rId115" ref="J113"/>
    <hyperlink r:id="rId116" ref="J114"/>
    <hyperlink r:id="rId117" ref="J115"/>
    <hyperlink r:id="rId118" ref="J116"/>
    <hyperlink r:id="rId119" ref="J117"/>
    <hyperlink r:id="rId120" ref="J118"/>
    <hyperlink r:id="rId121" ref="J119"/>
    <hyperlink r:id="rId122" ref="J120"/>
    <hyperlink r:id="rId123" ref="J121"/>
    <hyperlink r:id="rId124" ref="J122"/>
    <hyperlink r:id="rId125" ref="J123"/>
    <hyperlink r:id="rId126" ref="J124"/>
    <hyperlink r:id="rId127" ref="J125"/>
    <hyperlink r:id="rId128" ref="J126"/>
    <hyperlink r:id="rId129" ref="J127"/>
    <hyperlink r:id="rId130" ref="J128"/>
    <hyperlink r:id="rId131" ref="J129"/>
    <hyperlink r:id="rId132" ref="J130"/>
    <hyperlink r:id="rId133" ref="J131"/>
    <hyperlink r:id="rId134" ref="J132"/>
    <hyperlink r:id="rId135" ref="J133"/>
    <hyperlink r:id="rId136" ref="J134"/>
    <hyperlink r:id="rId137" ref="F135"/>
    <hyperlink r:id="rId138" ref="J135"/>
    <hyperlink r:id="rId139" ref="J136"/>
    <hyperlink r:id="rId140" ref="F137"/>
    <hyperlink r:id="rId141" ref="J137"/>
    <hyperlink r:id="rId142" ref="J138"/>
    <hyperlink r:id="rId143" ref="F139"/>
    <hyperlink r:id="rId144" ref="J139"/>
    <hyperlink r:id="rId145" ref="J140"/>
    <hyperlink r:id="rId146" ref="F141"/>
    <hyperlink r:id="rId147" ref="J141"/>
    <hyperlink r:id="rId148" ref="J142"/>
    <hyperlink r:id="rId149" ref="J143"/>
    <hyperlink r:id="rId150" ref="J144"/>
    <hyperlink r:id="rId151" ref="J145"/>
    <hyperlink r:id="rId152" ref="J146"/>
    <hyperlink r:id="rId153" ref="J147"/>
    <hyperlink r:id="rId154" ref="J148"/>
    <hyperlink r:id="rId155" ref="J149"/>
    <hyperlink r:id="rId156" ref="J150"/>
    <hyperlink r:id="rId157" ref="J151"/>
    <hyperlink r:id="rId158" ref="J152"/>
    <hyperlink r:id="rId159" ref="J153"/>
    <hyperlink r:id="rId160" ref="J154"/>
    <hyperlink r:id="rId161" ref="J155"/>
    <hyperlink r:id="rId162" ref="J156"/>
    <hyperlink r:id="rId163" ref="J157"/>
    <hyperlink r:id="rId164" ref="J158"/>
    <hyperlink r:id="rId165" ref="J159"/>
    <hyperlink r:id="rId166" ref="J160"/>
    <hyperlink r:id="rId167" ref="J161"/>
    <hyperlink r:id="rId168" ref="J162"/>
    <hyperlink r:id="rId169" ref="J163"/>
    <hyperlink r:id="rId170" ref="J164"/>
    <hyperlink r:id="rId171" ref="F165"/>
    <hyperlink r:id="rId172" ref="J165"/>
    <hyperlink r:id="rId173" ref="J166"/>
    <hyperlink r:id="rId174" ref="J167"/>
    <hyperlink r:id="rId175" ref="J168"/>
    <hyperlink r:id="rId176" ref="J169"/>
    <hyperlink r:id="rId177" ref="F170"/>
    <hyperlink r:id="rId178" ref="J170"/>
    <hyperlink r:id="rId179" ref="F171"/>
    <hyperlink r:id="rId180" ref="J171"/>
    <hyperlink r:id="rId181" ref="J172"/>
    <hyperlink r:id="rId182" ref="I173"/>
    <hyperlink r:id="rId183" ref="J173"/>
    <hyperlink r:id="rId184" ref="J174"/>
    <hyperlink r:id="rId185" ref="J175"/>
    <hyperlink r:id="rId186" ref="J176"/>
    <hyperlink r:id="rId187" ref="J177"/>
    <hyperlink r:id="rId188" ref="J178"/>
    <hyperlink r:id="rId189" ref="J179"/>
    <hyperlink r:id="rId190" ref="J180"/>
    <hyperlink r:id="rId191" ref="J181"/>
    <hyperlink r:id="rId192" ref="J182"/>
    <hyperlink r:id="rId193" ref="J183"/>
    <hyperlink r:id="rId194" ref="J184"/>
    <hyperlink r:id="rId195" ref="J185"/>
    <hyperlink r:id="rId196" ref="F186"/>
    <hyperlink r:id="rId197" ref="I186"/>
    <hyperlink r:id="rId198" ref="J186"/>
    <hyperlink r:id="rId199" ref="J187"/>
    <hyperlink r:id="rId200" ref="J188"/>
    <hyperlink r:id="rId201" ref="J189"/>
    <hyperlink r:id="rId202" ref="J190"/>
    <hyperlink r:id="rId203" ref="F191"/>
    <hyperlink r:id="rId204" ref="J191"/>
    <hyperlink r:id="rId205" ref="J192"/>
    <hyperlink r:id="rId206" ref="F193"/>
    <hyperlink r:id="rId207" ref="J193"/>
    <hyperlink r:id="rId208" ref="F194"/>
    <hyperlink r:id="rId209" ref="J194"/>
    <hyperlink r:id="rId210" ref="J195"/>
    <hyperlink r:id="rId211" ref="F196"/>
    <hyperlink r:id="rId212" ref="J196"/>
    <hyperlink r:id="rId213" ref="J197"/>
    <hyperlink r:id="rId214" ref="J198"/>
    <hyperlink r:id="rId215" ref="J199"/>
    <hyperlink r:id="rId216" ref="J200"/>
    <hyperlink r:id="rId217" ref="F201"/>
    <hyperlink r:id="rId218" ref="J201"/>
    <hyperlink r:id="rId219" ref="J202"/>
    <hyperlink r:id="rId220" ref="J203"/>
    <hyperlink r:id="rId221" ref="J204"/>
    <hyperlink r:id="rId222" ref="F205"/>
    <hyperlink r:id="rId223" ref="J205"/>
    <hyperlink r:id="rId224" ref="J206"/>
    <hyperlink r:id="rId225" ref="J207"/>
    <hyperlink r:id="rId226" ref="J208"/>
    <hyperlink r:id="rId227" ref="J209"/>
    <hyperlink r:id="rId228" ref="J210"/>
    <hyperlink r:id="rId229" ref="J211"/>
    <hyperlink r:id="rId230" ref="F212"/>
    <hyperlink r:id="rId231" ref="J212"/>
    <hyperlink r:id="rId232" ref="F213"/>
    <hyperlink r:id="rId233" ref="J213"/>
    <hyperlink r:id="rId234" ref="F214"/>
    <hyperlink r:id="rId235" ref="J214"/>
    <hyperlink r:id="rId236" ref="J215"/>
    <hyperlink r:id="rId237" ref="J216"/>
    <hyperlink r:id="rId238" ref="J217"/>
    <hyperlink r:id="rId239" ref="J218"/>
    <hyperlink r:id="rId240" ref="J219"/>
    <hyperlink r:id="rId241" ref="J220"/>
    <hyperlink r:id="rId242" ref="J221"/>
    <hyperlink r:id="rId243" ref="J222"/>
    <hyperlink r:id="rId244" ref="F223"/>
    <hyperlink r:id="rId245" ref="J223"/>
    <hyperlink r:id="rId246" ref="F224"/>
    <hyperlink r:id="rId247" ref="J224"/>
    <hyperlink r:id="rId248" ref="J225"/>
    <hyperlink r:id="rId249" ref="F226"/>
    <hyperlink r:id="rId250" ref="J226"/>
    <hyperlink r:id="rId251" ref="F227"/>
    <hyperlink r:id="rId252" ref="J227"/>
    <hyperlink r:id="rId253" ref="J228"/>
    <hyperlink r:id="rId254" ref="J229"/>
    <hyperlink r:id="rId255" ref="F230"/>
    <hyperlink r:id="rId256" ref="J230"/>
    <hyperlink r:id="rId257" ref="F231"/>
    <hyperlink r:id="rId258" ref="J231"/>
    <hyperlink r:id="rId259" ref="J232"/>
    <hyperlink r:id="rId260" ref="J233"/>
    <hyperlink r:id="rId261" ref="J234"/>
    <hyperlink r:id="rId262" ref="J235"/>
    <hyperlink r:id="rId263" ref="J236"/>
    <hyperlink r:id="rId264" ref="J237"/>
    <hyperlink r:id="rId265" ref="J238"/>
    <hyperlink r:id="rId266" ref="J239"/>
    <hyperlink r:id="rId267" ref="J240"/>
    <hyperlink r:id="rId268" ref="F241"/>
    <hyperlink r:id="rId269" ref="J241"/>
    <hyperlink r:id="rId270" ref="F242"/>
    <hyperlink r:id="rId271" ref="J242"/>
    <hyperlink r:id="rId272" ref="F243"/>
    <hyperlink r:id="rId273" ref="J243"/>
    <hyperlink r:id="rId274" ref="F244"/>
    <hyperlink r:id="rId275" ref="J244"/>
    <hyperlink r:id="rId276" ref="F245"/>
    <hyperlink r:id="rId277" ref="J245"/>
    <hyperlink r:id="rId278" ref="F246"/>
    <hyperlink r:id="rId279" ref="J246"/>
    <hyperlink r:id="rId280" ref="F247"/>
    <hyperlink r:id="rId281" ref="J247"/>
    <hyperlink r:id="rId282" ref="F248"/>
    <hyperlink r:id="rId283" ref="J248"/>
    <hyperlink r:id="rId284" ref="F249"/>
    <hyperlink r:id="rId285" ref="J249"/>
    <hyperlink r:id="rId286" ref="F250"/>
    <hyperlink r:id="rId287" ref="J250"/>
    <hyperlink r:id="rId288" ref="F251"/>
    <hyperlink r:id="rId289" ref="J251"/>
    <hyperlink r:id="rId290" ref="F252"/>
    <hyperlink r:id="rId291" ref="J252"/>
    <hyperlink r:id="rId292" ref="F253"/>
    <hyperlink r:id="rId293" ref="J253"/>
    <hyperlink r:id="rId294" ref="F254"/>
    <hyperlink r:id="rId295" ref="J254"/>
    <hyperlink r:id="rId296" ref="F255"/>
    <hyperlink r:id="rId297" ref="J255"/>
    <hyperlink r:id="rId298" ref="J256"/>
    <hyperlink r:id="rId299" ref="J257"/>
    <hyperlink r:id="rId300" ref="I258"/>
    <hyperlink r:id="rId301" ref="J258"/>
    <hyperlink r:id="rId302" ref="J259"/>
    <hyperlink r:id="rId303" ref="J260"/>
    <hyperlink r:id="rId304" ref="J261"/>
    <hyperlink r:id="rId305" ref="J262"/>
    <hyperlink r:id="rId306" ref="F263"/>
    <hyperlink r:id="rId307" ref="I263"/>
    <hyperlink r:id="rId308" ref="J263"/>
    <hyperlink r:id="rId309" ref="F264"/>
    <hyperlink r:id="rId310" ref="J264"/>
    <hyperlink r:id="rId311" ref="F265"/>
    <hyperlink r:id="rId312" ref="J265"/>
    <hyperlink r:id="rId313" ref="J266"/>
    <hyperlink r:id="rId314" ref="F267"/>
    <hyperlink r:id="rId315" ref="J267"/>
    <hyperlink r:id="rId316" ref="F268"/>
    <hyperlink r:id="rId317" ref="J268"/>
    <hyperlink r:id="rId318" ref="F269"/>
    <hyperlink r:id="rId319" ref="J269"/>
    <hyperlink r:id="rId320" ref="F270"/>
    <hyperlink r:id="rId321" ref="J270"/>
    <hyperlink r:id="rId322" ref="F271"/>
    <hyperlink r:id="rId323" ref="J271"/>
    <hyperlink r:id="rId324" ref="F272"/>
    <hyperlink r:id="rId325" ref="J272"/>
    <hyperlink r:id="rId326" ref="F273"/>
    <hyperlink r:id="rId327" ref="J273"/>
    <hyperlink r:id="rId328" ref="F274"/>
    <hyperlink r:id="rId329" ref="J274"/>
    <hyperlink r:id="rId330" ref="F275"/>
    <hyperlink r:id="rId331" ref="J275"/>
    <hyperlink r:id="rId332" ref="J276"/>
    <hyperlink r:id="rId333" ref="J277"/>
    <hyperlink r:id="rId334" ref="J278"/>
    <hyperlink r:id="rId335" ref="J279"/>
    <hyperlink r:id="rId336" ref="J280"/>
    <hyperlink r:id="rId337" ref="J281"/>
    <hyperlink r:id="rId338" ref="J282"/>
    <hyperlink r:id="rId339" ref="J283"/>
    <hyperlink r:id="rId340" ref="F284"/>
    <hyperlink r:id="rId341" ref="J284"/>
    <hyperlink r:id="rId342" ref="J285"/>
    <hyperlink r:id="rId343" ref="J286"/>
    <hyperlink r:id="rId344" ref="J287"/>
    <hyperlink r:id="rId345" ref="J288"/>
    <hyperlink r:id="rId346" ref="J289"/>
    <hyperlink r:id="rId347" ref="J290"/>
    <hyperlink r:id="rId348" ref="J291"/>
    <hyperlink r:id="rId349" ref="J292"/>
    <hyperlink r:id="rId350" ref="J293"/>
    <hyperlink r:id="rId351" ref="J294"/>
    <hyperlink r:id="rId352" ref="J295"/>
    <hyperlink r:id="rId353" ref="J296"/>
    <hyperlink r:id="rId354" ref="F297"/>
    <hyperlink r:id="rId355" ref="J297"/>
    <hyperlink r:id="rId356" ref="J298"/>
    <hyperlink r:id="rId357" ref="F299"/>
    <hyperlink r:id="rId358" ref="J299"/>
    <hyperlink r:id="rId359" ref="J300"/>
    <hyperlink r:id="rId360" ref="F301"/>
    <hyperlink r:id="rId361" ref="J301"/>
    <hyperlink r:id="rId362" ref="J302"/>
    <hyperlink r:id="rId363" ref="J303"/>
    <hyperlink r:id="rId364" ref="J304"/>
    <hyperlink r:id="rId365" ref="J305"/>
    <hyperlink r:id="rId366" ref="J306"/>
    <hyperlink r:id="rId367" ref="J307"/>
    <hyperlink r:id="rId368" ref="J308"/>
    <hyperlink r:id="rId369" ref="J309"/>
    <hyperlink r:id="rId370" ref="J310"/>
    <hyperlink r:id="rId371" ref="J311"/>
    <hyperlink r:id="rId372" ref="J312"/>
    <hyperlink r:id="rId373" ref="J313"/>
    <hyperlink r:id="rId374" ref="J314"/>
    <hyperlink r:id="rId375" ref="J315"/>
    <hyperlink r:id="rId376" ref="J316"/>
    <hyperlink r:id="rId377" ref="J317"/>
    <hyperlink r:id="rId378" ref="J318"/>
    <hyperlink r:id="rId379" ref="J319"/>
    <hyperlink r:id="rId380" ref="J320"/>
    <hyperlink r:id="rId381" ref="J321"/>
    <hyperlink r:id="rId382" ref="F322"/>
    <hyperlink r:id="rId383" ref="I322"/>
    <hyperlink r:id="rId384" ref="J322"/>
    <hyperlink r:id="rId385" ref="J323"/>
    <hyperlink r:id="rId386" ref="J324"/>
    <hyperlink r:id="rId387" ref="J325"/>
    <hyperlink r:id="rId388" ref="J326"/>
    <hyperlink r:id="rId389" ref="F327"/>
    <hyperlink r:id="rId390" ref="I327"/>
    <hyperlink r:id="rId391" ref="J327"/>
    <hyperlink r:id="rId392" ref="J328"/>
    <hyperlink r:id="rId393" ref="J329"/>
    <hyperlink r:id="rId394" ref="J330"/>
    <hyperlink r:id="rId395" ref="F331"/>
    <hyperlink r:id="rId396" ref="J331"/>
    <hyperlink r:id="rId397" ref="F332"/>
    <hyperlink r:id="rId398" ref="J332"/>
    <hyperlink r:id="rId399" ref="F333"/>
    <hyperlink r:id="rId400" ref="J333"/>
    <hyperlink r:id="rId401" ref="F334"/>
    <hyperlink r:id="rId402" ref="J334"/>
    <hyperlink r:id="rId403" ref="F335"/>
    <hyperlink r:id="rId404" ref="J335"/>
    <hyperlink r:id="rId405" ref="F336"/>
    <hyperlink r:id="rId406" ref="J336"/>
    <hyperlink r:id="rId407" ref="F337"/>
    <hyperlink r:id="rId408" ref="J337"/>
    <hyperlink r:id="rId409" ref="F338"/>
    <hyperlink r:id="rId410" ref="J338"/>
    <hyperlink r:id="rId411" ref="F339"/>
    <hyperlink r:id="rId412" ref="J339"/>
    <hyperlink r:id="rId413" ref="J340"/>
    <hyperlink r:id="rId414" ref="J341"/>
    <hyperlink r:id="rId415" ref="I342"/>
    <hyperlink r:id="rId416" ref="J342"/>
    <hyperlink r:id="rId417" ref="J343"/>
    <hyperlink r:id="rId418" ref="J344"/>
    <hyperlink r:id="rId419" ref="J345"/>
    <hyperlink r:id="rId420" ref="J346"/>
    <hyperlink r:id="rId421" ref="J347"/>
    <hyperlink r:id="rId422" ref="J348"/>
  </hyperlinks>
  <drawing r:id="rId423"/>
  <legacyDrawing r:id="rId424"/>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topLeftCell="E1" activePane="topRight" state="frozen"/>
      <selection activeCell="F2" sqref="F2" pane="topRight"/>
    </sheetView>
  </sheetViews>
  <sheetFormatPr customHeight="1" defaultColWidth="12.63" defaultRowHeight="15.75"/>
  <cols>
    <col customWidth="1" min="1" max="1" width="23.88"/>
    <col customWidth="1" min="4" max="4" width="2.63"/>
    <col customWidth="1" min="5" max="5" width="9.5"/>
    <col customWidth="1" min="6" max="6" width="6.38"/>
    <col customWidth="1" min="7" max="7" width="9.5"/>
    <col customWidth="1" min="8" max="8" width="6.38"/>
    <col customWidth="1" min="9" max="9" width="9.5"/>
    <col customWidth="1" min="10" max="10" width="6.38"/>
    <col customWidth="1" min="11" max="11" width="9.5"/>
    <col customWidth="1" min="12" max="12" width="6.38"/>
    <col customWidth="1" min="13" max="13" width="9.5"/>
    <col customWidth="1" min="14" max="14" width="6.38"/>
    <col customWidth="1" min="15" max="15" width="9.5"/>
    <col customWidth="1" min="16" max="16" width="6.38"/>
    <col customWidth="1" min="17" max="17" width="9.5"/>
    <col customWidth="1" min="18" max="18" width="6.38"/>
    <col customWidth="1" min="19" max="19" width="9.5"/>
    <col customWidth="1" min="20" max="20" width="6.38"/>
    <col customWidth="1" min="21" max="21" width="9.5"/>
    <col customWidth="1" min="22" max="22" width="6.38"/>
    <col customWidth="1" min="23" max="23" width="9.5"/>
    <col customWidth="1" min="24" max="24" width="6.38"/>
    <col customWidth="1" min="25" max="25" width="9.5"/>
    <col customWidth="1" min="26" max="26" width="6.38"/>
    <col customWidth="1" min="27" max="27" width="9.5"/>
    <col customWidth="1" min="28" max="28" width="6.38"/>
    <col customWidth="1" min="29" max="29" width="9.5"/>
    <col customWidth="1" min="30" max="30" width="6.38"/>
    <col customWidth="1" min="31" max="31" width="9.5"/>
    <col customWidth="1" min="32" max="32" width="6.38"/>
    <col customWidth="1" min="33" max="33" width="9.5"/>
    <col customWidth="1" min="34" max="34" width="6.38"/>
    <col customWidth="1" min="35" max="35" width="9.5"/>
    <col customWidth="1" min="36" max="36" width="6.38"/>
  </cols>
  <sheetData>
    <row r="1">
      <c r="A1" s="128" t="s">
        <v>4214</v>
      </c>
      <c r="B1" s="129"/>
      <c r="C1" s="130"/>
      <c r="D1" s="131"/>
      <c r="E1" s="132">
        <v>44841.0</v>
      </c>
      <c r="G1" s="133">
        <v>44848.0</v>
      </c>
      <c r="H1" s="130"/>
      <c r="I1" s="133">
        <v>44855.0</v>
      </c>
      <c r="J1" s="130"/>
      <c r="K1" s="133">
        <v>44862.0</v>
      </c>
      <c r="L1" s="130"/>
      <c r="M1" s="133">
        <v>44869.0</v>
      </c>
      <c r="N1" s="130"/>
      <c r="O1" s="133">
        <v>44876.0</v>
      </c>
      <c r="P1" s="130"/>
      <c r="Q1" s="133">
        <v>44883.0</v>
      </c>
      <c r="R1" s="130"/>
      <c r="S1" s="133">
        <v>44890.0</v>
      </c>
      <c r="T1" s="130"/>
      <c r="U1" s="133">
        <v>44897.0</v>
      </c>
      <c r="V1" s="130"/>
      <c r="W1" s="133">
        <v>44848.0</v>
      </c>
      <c r="X1" s="130"/>
      <c r="Y1" s="133">
        <v>44855.0</v>
      </c>
      <c r="Z1" s="130"/>
      <c r="AA1" s="133">
        <v>44862.0</v>
      </c>
      <c r="AB1" s="130"/>
      <c r="AC1" s="133">
        <v>44869.0</v>
      </c>
      <c r="AD1" s="130"/>
      <c r="AE1" s="133">
        <v>44883.0</v>
      </c>
      <c r="AF1" s="130"/>
      <c r="AG1" s="133">
        <v>44890.0</v>
      </c>
      <c r="AH1" s="130"/>
      <c r="AI1" s="133">
        <v>44897.0</v>
      </c>
      <c r="AJ1" s="130"/>
    </row>
    <row r="2">
      <c r="A2" s="134" t="s">
        <v>4215</v>
      </c>
      <c r="B2" s="135">
        <f t="shared" ref="B2:B8" si="1">B11+B20+B29+B38</f>
        <v>595</v>
      </c>
      <c r="C2" s="136">
        <f>B2/B8</f>
        <v>1</v>
      </c>
      <c r="D2" s="131"/>
      <c r="E2" s="137">
        <v>55.0</v>
      </c>
      <c r="F2" s="138">
        <f>E2/E8</f>
        <v>0.09243697479</v>
      </c>
      <c r="G2" s="137">
        <v>74.0</v>
      </c>
      <c r="H2" s="138">
        <f>G2/G8</f>
        <v>0.1243697479</v>
      </c>
      <c r="I2" s="137">
        <v>129.0</v>
      </c>
      <c r="J2" s="138">
        <f>I2/I8</f>
        <v>0.2168067227</v>
      </c>
      <c r="K2" s="137">
        <v>129.0</v>
      </c>
      <c r="L2" s="138">
        <f>K2/K8</f>
        <v>0.2168067227</v>
      </c>
      <c r="M2" s="137">
        <v>179.0</v>
      </c>
      <c r="N2" s="138">
        <f>M2/M8</f>
        <v>0.3008403361</v>
      </c>
      <c r="O2" s="137">
        <v>179.0</v>
      </c>
      <c r="P2" s="138">
        <f>O2/O8</f>
        <v>0.3008403361</v>
      </c>
      <c r="Q2" s="137">
        <v>450.0</v>
      </c>
      <c r="R2" s="138">
        <f>Q2/Q8</f>
        <v>0.756302521</v>
      </c>
      <c r="S2" s="137"/>
      <c r="T2" s="138">
        <f>S2/S8</f>
        <v>0</v>
      </c>
      <c r="U2" s="137"/>
      <c r="V2" s="138">
        <f>U2/U8</f>
        <v>0</v>
      </c>
      <c r="W2" s="137"/>
      <c r="X2" s="138">
        <f>W2/W8</f>
        <v>0</v>
      </c>
      <c r="Y2" s="137"/>
      <c r="Z2" s="138">
        <f>Y2/Y8</f>
        <v>0</v>
      </c>
      <c r="AA2" s="137"/>
      <c r="AB2" s="138">
        <f>AA2/AA8</f>
        <v>0</v>
      </c>
      <c r="AC2" s="137"/>
      <c r="AD2" s="138">
        <f>AC2/AC8</f>
        <v>0</v>
      </c>
      <c r="AE2" s="137"/>
      <c r="AF2" s="138">
        <f>AE2/AE8</f>
        <v>0</v>
      </c>
      <c r="AG2" s="137"/>
      <c r="AH2" s="138">
        <f>AG2/AG8</f>
        <v>0</v>
      </c>
      <c r="AI2" s="137"/>
      <c r="AJ2" s="138">
        <f>AI2/AI8</f>
        <v>0</v>
      </c>
    </row>
    <row r="3">
      <c r="A3" s="139" t="s">
        <v>4216</v>
      </c>
      <c r="B3" s="135">
        <f t="shared" si="1"/>
        <v>595</v>
      </c>
      <c r="C3" s="136">
        <f>B3/B8</f>
        <v>1</v>
      </c>
      <c r="D3" s="131"/>
      <c r="E3" s="137">
        <v>0.0</v>
      </c>
      <c r="F3" s="138">
        <f>E3/E8</f>
        <v>0</v>
      </c>
      <c r="G3" s="137">
        <v>0.0</v>
      </c>
      <c r="H3" s="138">
        <f>G3/G8</f>
        <v>0</v>
      </c>
      <c r="I3" s="137">
        <v>0.0</v>
      </c>
      <c r="J3" s="138">
        <f>I3/I8</f>
        <v>0</v>
      </c>
      <c r="K3" s="137">
        <v>0.0</v>
      </c>
      <c r="L3" s="138">
        <f>K3/K8</f>
        <v>0</v>
      </c>
      <c r="M3" s="137">
        <v>164.0</v>
      </c>
      <c r="N3" s="138">
        <f>M3/M8</f>
        <v>0.2756302521</v>
      </c>
      <c r="O3" s="137">
        <v>179.0</v>
      </c>
      <c r="P3" s="138">
        <f>O3/O8</f>
        <v>0.3008403361</v>
      </c>
      <c r="Q3" s="137">
        <v>442.0</v>
      </c>
      <c r="R3" s="138">
        <f>Q3/Q8</f>
        <v>0.7428571429</v>
      </c>
      <c r="S3" s="137"/>
      <c r="T3" s="138">
        <f>S3/S8</f>
        <v>0</v>
      </c>
      <c r="U3" s="137"/>
      <c r="V3" s="138">
        <f>U3/U8</f>
        <v>0</v>
      </c>
      <c r="W3" s="137"/>
      <c r="X3" s="138">
        <f>W3/W8</f>
        <v>0</v>
      </c>
      <c r="Y3" s="137"/>
      <c r="Z3" s="138">
        <f>Y3/Y8</f>
        <v>0</v>
      </c>
      <c r="AA3" s="137"/>
      <c r="AB3" s="138">
        <f>AA3/AA8</f>
        <v>0</v>
      </c>
      <c r="AC3" s="137"/>
      <c r="AD3" s="138">
        <f>AC3/AC8</f>
        <v>0</v>
      </c>
      <c r="AE3" s="137"/>
      <c r="AF3" s="138">
        <f>AE3/AE8</f>
        <v>0</v>
      </c>
      <c r="AG3" s="137"/>
      <c r="AH3" s="138">
        <f>AG3/AG8</f>
        <v>0</v>
      </c>
      <c r="AI3" s="137"/>
      <c r="AJ3" s="138">
        <f>AI3/AI8</f>
        <v>0</v>
      </c>
    </row>
    <row r="4">
      <c r="A4" s="134" t="s">
        <v>4217</v>
      </c>
      <c r="B4" s="135">
        <f t="shared" si="1"/>
        <v>595</v>
      </c>
      <c r="C4" s="136">
        <f>B4/B8</f>
        <v>1</v>
      </c>
      <c r="D4" s="131"/>
      <c r="E4" s="137">
        <v>0.0</v>
      </c>
      <c r="F4" s="140">
        <f>E4/E8</f>
        <v>0</v>
      </c>
      <c r="G4" s="137">
        <v>0.0</v>
      </c>
      <c r="H4" s="138">
        <f>G4/G8</f>
        <v>0</v>
      </c>
      <c r="I4" s="137">
        <v>0.0</v>
      </c>
      <c r="J4" s="138">
        <f>I4/I8</f>
        <v>0</v>
      </c>
      <c r="K4" s="137">
        <v>0.0</v>
      </c>
      <c r="L4" s="138">
        <f>K4/K8</f>
        <v>0</v>
      </c>
      <c r="M4" s="137">
        <v>105.0</v>
      </c>
      <c r="N4" s="138">
        <f>M4/M8</f>
        <v>0.1764705882</v>
      </c>
      <c r="O4" s="137">
        <v>129.0</v>
      </c>
      <c r="P4" s="138">
        <f>O4/O8</f>
        <v>0.2168067227</v>
      </c>
      <c r="Q4" s="137">
        <v>383.0</v>
      </c>
      <c r="R4" s="138">
        <f>Q4/Q8</f>
        <v>0.643697479</v>
      </c>
      <c r="S4" s="137"/>
      <c r="T4" s="138">
        <f>S4/S8</f>
        <v>0</v>
      </c>
      <c r="U4" s="137"/>
      <c r="V4" s="138">
        <f>U4/U8</f>
        <v>0</v>
      </c>
      <c r="W4" s="137"/>
      <c r="X4" s="138">
        <f>W4/W8</f>
        <v>0</v>
      </c>
      <c r="Y4" s="137"/>
      <c r="Z4" s="138">
        <f>Y4/Y8</f>
        <v>0</v>
      </c>
      <c r="AA4" s="137"/>
      <c r="AB4" s="138">
        <f>AA4/AA8</f>
        <v>0</v>
      </c>
      <c r="AC4" s="137"/>
      <c r="AD4" s="138">
        <f>AC4/AC8</f>
        <v>0</v>
      </c>
      <c r="AE4" s="137"/>
      <c r="AF4" s="138">
        <f>AE4/AE8</f>
        <v>0</v>
      </c>
      <c r="AG4" s="137"/>
      <c r="AH4" s="138">
        <f>AG4/AG8</f>
        <v>0</v>
      </c>
      <c r="AI4" s="137"/>
      <c r="AJ4" s="138">
        <f>AI4/AI8</f>
        <v>0</v>
      </c>
    </row>
    <row r="5">
      <c r="A5" s="134" t="s">
        <v>4218</v>
      </c>
      <c r="B5" s="135">
        <f t="shared" si="1"/>
        <v>595</v>
      </c>
      <c r="C5" s="136">
        <f>B5/B8</f>
        <v>1</v>
      </c>
      <c r="D5" s="131"/>
      <c r="E5" s="137">
        <v>0.0</v>
      </c>
      <c r="F5" s="140">
        <f>E5/E8</f>
        <v>0</v>
      </c>
      <c r="G5" s="137">
        <v>0.0</v>
      </c>
      <c r="H5" s="138">
        <f>G5/G8</f>
        <v>0</v>
      </c>
      <c r="I5" s="137">
        <v>0.0</v>
      </c>
      <c r="J5" s="138">
        <f>I5/I8</f>
        <v>0</v>
      </c>
      <c r="K5" s="137">
        <v>0.0</v>
      </c>
      <c r="L5" s="138">
        <f>K5/K8</f>
        <v>0</v>
      </c>
      <c r="M5" s="137">
        <v>73.0</v>
      </c>
      <c r="N5" s="138">
        <f>M5/M8</f>
        <v>0.1226890756</v>
      </c>
      <c r="O5" s="137">
        <v>77.0</v>
      </c>
      <c r="P5" s="138">
        <f>O5/O8</f>
        <v>0.1294117647</v>
      </c>
      <c r="Q5" s="137">
        <v>340.0</v>
      </c>
      <c r="R5" s="138">
        <f>Q5/Q8</f>
        <v>0.5714285714</v>
      </c>
      <c r="S5" s="137"/>
      <c r="T5" s="138">
        <f>S5/S8</f>
        <v>0</v>
      </c>
      <c r="U5" s="137"/>
      <c r="V5" s="138">
        <f>U5/U8</f>
        <v>0</v>
      </c>
      <c r="W5" s="137"/>
      <c r="X5" s="138">
        <f>W5/W8</f>
        <v>0</v>
      </c>
      <c r="Y5" s="137"/>
      <c r="Z5" s="138">
        <f>Y5/Y8</f>
        <v>0</v>
      </c>
      <c r="AA5" s="137"/>
      <c r="AB5" s="138">
        <f>AA5/AA8</f>
        <v>0</v>
      </c>
      <c r="AC5" s="137"/>
      <c r="AD5" s="138">
        <f>AC5/AC8</f>
        <v>0</v>
      </c>
      <c r="AE5" s="137"/>
      <c r="AF5" s="138">
        <f>AE5/AE8</f>
        <v>0</v>
      </c>
      <c r="AG5" s="137"/>
      <c r="AH5" s="138">
        <f>AG5/AG8</f>
        <v>0</v>
      </c>
      <c r="AI5" s="137"/>
      <c r="AJ5" s="138">
        <f>AI5/AI8</f>
        <v>0</v>
      </c>
    </row>
    <row r="6">
      <c r="A6" s="134" t="s">
        <v>33</v>
      </c>
      <c r="B6" s="135">
        <f t="shared" si="1"/>
        <v>595</v>
      </c>
      <c r="C6" s="136">
        <f>B6/B8</f>
        <v>1</v>
      </c>
      <c r="D6" s="131"/>
      <c r="E6" s="137">
        <v>0.0</v>
      </c>
      <c r="F6" s="138">
        <f>E6/E8</f>
        <v>0</v>
      </c>
      <c r="G6" s="137">
        <v>0.0</v>
      </c>
      <c r="H6" s="138">
        <f>G6/G8</f>
        <v>0</v>
      </c>
      <c r="I6" s="137">
        <v>0.0</v>
      </c>
      <c r="J6" s="138">
        <f>I6/I8</f>
        <v>0</v>
      </c>
      <c r="K6" s="137">
        <v>0.0</v>
      </c>
      <c r="L6" s="138">
        <f>K6/K8</f>
        <v>0</v>
      </c>
      <c r="M6" s="137">
        <v>0.0</v>
      </c>
      <c r="N6" s="138">
        <f>M6/M8</f>
        <v>0</v>
      </c>
      <c r="O6" s="137">
        <v>0.0</v>
      </c>
      <c r="P6" s="138">
        <f>O6/O8</f>
        <v>0</v>
      </c>
      <c r="Q6" s="137">
        <v>331.0</v>
      </c>
      <c r="R6" s="138">
        <f>Q6/Q8</f>
        <v>0.556302521</v>
      </c>
      <c r="S6" s="137"/>
      <c r="T6" s="138">
        <f>S6/S8</f>
        <v>0</v>
      </c>
      <c r="U6" s="137"/>
      <c r="V6" s="138">
        <f>U6/U8</f>
        <v>0</v>
      </c>
      <c r="W6" s="137"/>
      <c r="X6" s="138">
        <f>W6/W8</f>
        <v>0</v>
      </c>
      <c r="Y6" s="137"/>
      <c r="Z6" s="138">
        <f>Y6/Y8</f>
        <v>0</v>
      </c>
      <c r="AA6" s="137"/>
      <c r="AB6" s="138">
        <f>AA6/AA8</f>
        <v>0</v>
      </c>
      <c r="AC6" s="137"/>
      <c r="AD6" s="138">
        <f>AC6/AC8</f>
        <v>0</v>
      </c>
      <c r="AE6" s="137"/>
      <c r="AF6" s="138">
        <f>AE6/AE8</f>
        <v>0</v>
      </c>
      <c r="AG6" s="137"/>
      <c r="AH6" s="138">
        <f>AG6/AG8</f>
        <v>0</v>
      </c>
      <c r="AI6" s="137"/>
      <c r="AJ6" s="138">
        <f>AI6/AI8</f>
        <v>0</v>
      </c>
    </row>
    <row r="7">
      <c r="A7" s="139" t="s">
        <v>4219</v>
      </c>
      <c r="B7" s="135">
        <f t="shared" si="1"/>
        <v>3</v>
      </c>
      <c r="C7" s="136">
        <f>B7/B8</f>
        <v>0.005042016807</v>
      </c>
      <c r="D7" s="131"/>
      <c r="E7" s="137">
        <v>0.0</v>
      </c>
      <c r="F7" s="138">
        <f>E7/E8</f>
        <v>0</v>
      </c>
      <c r="G7" s="137">
        <v>0.0</v>
      </c>
      <c r="H7" s="138">
        <f>G7/G8</f>
        <v>0</v>
      </c>
      <c r="I7" s="137">
        <v>0.0</v>
      </c>
      <c r="J7" s="138">
        <f>I7/I8</f>
        <v>0</v>
      </c>
      <c r="K7" s="137">
        <v>0.0</v>
      </c>
      <c r="L7" s="138">
        <f>K7/K8</f>
        <v>0</v>
      </c>
      <c r="M7" s="137">
        <v>0.0</v>
      </c>
      <c r="N7" s="138">
        <f>M7/M8</f>
        <v>0</v>
      </c>
      <c r="O7" s="137">
        <v>0.0</v>
      </c>
      <c r="P7" s="138">
        <f>O7/O8</f>
        <v>0</v>
      </c>
      <c r="Q7" s="137">
        <v>10.0</v>
      </c>
      <c r="R7" s="138">
        <f>Q7/Q8</f>
        <v>0.01680672269</v>
      </c>
      <c r="S7" s="137"/>
      <c r="T7" s="138">
        <f>S7/S8</f>
        <v>0</v>
      </c>
      <c r="U7" s="137"/>
      <c r="V7" s="138">
        <f>U7/U8</f>
        <v>0</v>
      </c>
      <c r="W7" s="137"/>
      <c r="X7" s="138">
        <f>W7/W8</f>
        <v>0</v>
      </c>
      <c r="Y7" s="137"/>
      <c r="Z7" s="138">
        <f>Y7/Y8</f>
        <v>0</v>
      </c>
      <c r="AA7" s="137"/>
      <c r="AB7" s="138">
        <f>AA7/AA8</f>
        <v>0</v>
      </c>
      <c r="AC7" s="137"/>
      <c r="AD7" s="138">
        <f>AC7/AC8</f>
        <v>0</v>
      </c>
      <c r="AE7" s="137"/>
      <c r="AF7" s="138">
        <f>AE7/AE8</f>
        <v>0</v>
      </c>
      <c r="AG7" s="137"/>
      <c r="AH7" s="138">
        <f>AG7/AG8</f>
        <v>0</v>
      </c>
      <c r="AI7" s="137"/>
      <c r="AJ7" s="138">
        <f>AI7/AI8</f>
        <v>0</v>
      </c>
    </row>
    <row r="8">
      <c r="A8" s="141" t="s">
        <v>219</v>
      </c>
      <c r="B8" s="135">
        <f t="shared" si="1"/>
        <v>595</v>
      </c>
      <c r="C8" s="142">
        <f>SUM(C2:C6)/5</f>
        <v>1</v>
      </c>
      <c r="D8" s="131"/>
      <c r="E8" s="143">
        <f>B8</f>
        <v>595</v>
      </c>
      <c r="F8" s="144">
        <f>SUM(F2:F6)/5</f>
        <v>0.01848739496</v>
      </c>
      <c r="G8" s="143">
        <f>B8</f>
        <v>595</v>
      </c>
      <c r="H8" s="144">
        <f>SUM(H2:H6)/5</f>
        <v>0.02487394958</v>
      </c>
      <c r="I8" s="143">
        <f>B8</f>
        <v>595</v>
      </c>
      <c r="J8" s="144">
        <f>SUM(J2:J6)/5</f>
        <v>0.04336134454</v>
      </c>
      <c r="K8" s="143">
        <f>B8</f>
        <v>595</v>
      </c>
      <c r="L8" s="144">
        <f>SUM(L2:L6)/5</f>
        <v>0.04336134454</v>
      </c>
      <c r="M8" s="143">
        <f>B8</f>
        <v>595</v>
      </c>
      <c r="N8" s="144">
        <f>SUM(N2:N6)/5</f>
        <v>0.1751260504</v>
      </c>
      <c r="O8" s="143">
        <f>B8</f>
        <v>595</v>
      </c>
      <c r="P8" s="144">
        <f>SUM(P2:P6)/5</f>
        <v>0.1895798319</v>
      </c>
      <c r="Q8" s="143">
        <f>B8</f>
        <v>595</v>
      </c>
      <c r="R8" s="144">
        <f>SUM(R2:R6)/5</f>
        <v>0.6541176471</v>
      </c>
      <c r="S8" s="143">
        <f>B8</f>
        <v>595</v>
      </c>
      <c r="T8" s="144">
        <f>SUM(T2:T6)/5</f>
        <v>0</v>
      </c>
      <c r="U8" s="143">
        <f>B8</f>
        <v>595</v>
      </c>
      <c r="V8" s="144">
        <f>SUM(V2:V6)/5</f>
        <v>0</v>
      </c>
      <c r="W8" s="143">
        <f>B8</f>
        <v>595</v>
      </c>
      <c r="X8" s="144">
        <f>SUM(X2:X6)/5</f>
        <v>0</v>
      </c>
      <c r="Y8" s="143">
        <f>B8</f>
        <v>595</v>
      </c>
      <c r="Z8" s="144">
        <f>SUM(Z2:Z6)/5</f>
        <v>0</v>
      </c>
      <c r="AA8" s="143">
        <f>B8</f>
        <v>595</v>
      </c>
      <c r="AB8" s="144">
        <f>SUM(AB2:AB6)/5</f>
        <v>0</v>
      </c>
      <c r="AC8" s="143">
        <f>B8</f>
        <v>595</v>
      </c>
      <c r="AD8" s="144">
        <f>SUM(AD2:AD6)/5</f>
        <v>0</v>
      </c>
      <c r="AE8" s="143">
        <f>B8</f>
        <v>595</v>
      </c>
      <c r="AF8" s="144">
        <f>SUM(AF2:AF6)/5</f>
        <v>0</v>
      </c>
      <c r="AG8" s="143">
        <f>B8</f>
        <v>595</v>
      </c>
      <c r="AH8" s="144">
        <f>SUM(AH2:AH6)/5</f>
        <v>0</v>
      </c>
      <c r="AI8" s="143">
        <f>B8</f>
        <v>595</v>
      </c>
      <c r="AJ8" s="144">
        <f>SUM(AJ2:AJ6)/5</f>
        <v>0</v>
      </c>
    </row>
    <row r="9">
      <c r="A9" s="145"/>
      <c r="B9" s="145"/>
      <c r="C9" s="145"/>
      <c r="D9" s="131"/>
      <c r="E9" s="146"/>
      <c r="F9" s="146"/>
      <c r="G9" s="146"/>
      <c r="H9" s="146"/>
      <c r="I9" s="146"/>
      <c r="J9" s="146"/>
      <c r="K9" s="146"/>
      <c r="L9" s="146"/>
      <c r="M9" s="146"/>
      <c r="N9" s="146"/>
      <c r="O9" s="146"/>
      <c r="P9" s="146"/>
      <c r="Q9" s="146"/>
      <c r="R9" s="146"/>
      <c r="S9" s="146"/>
      <c r="T9" s="146"/>
      <c r="U9" s="146"/>
      <c r="V9" s="147"/>
      <c r="W9" s="146"/>
      <c r="X9" s="147"/>
      <c r="Y9" s="148"/>
      <c r="Z9" s="147"/>
      <c r="AA9" s="146"/>
      <c r="AB9" s="147"/>
      <c r="AC9" s="146"/>
      <c r="AD9" s="147"/>
      <c r="AE9" s="146"/>
      <c r="AF9" s="147"/>
      <c r="AG9" s="146"/>
      <c r="AH9" s="147"/>
      <c r="AI9" s="146"/>
      <c r="AJ9" s="147"/>
    </row>
    <row r="10">
      <c r="A10" s="149" t="s">
        <v>41</v>
      </c>
      <c r="B10" s="129"/>
      <c r="C10" s="130"/>
      <c r="D10" s="131"/>
      <c r="E10" s="132">
        <v>44841.0</v>
      </c>
      <c r="G10" s="133">
        <v>44848.0</v>
      </c>
      <c r="H10" s="130"/>
      <c r="I10" s="133">
        <v>44855.0</v>
      </c>
      <c r="J10" s="130"/>
      <c r="K10" s="133">
        <v>44862.0</v>
      </c>
      <c r="L10" s="130"/>
      <c r="M10" s="133">
        <v>44869.0</v>
      </c>
      <c r="N10" s="130"/>
      <c r="O10" s="133">
        <v>44876.0</v>
      </c>
      <c r="P10" s="130"/>
      <c r="Q10" s="133">
        <v>44883.0</v>
      </c>
      <c r="R10" s="130"/>
      <c r="S10" s="133">
        <v>44890.0</v>
      </c>
      <c r="T10" s="130"/>
      <c r="U10" s="133">
        <v>44897.0</v>
      </c>
      <c r="V10" s="130"/>
      <c r="W10" s="133">
        <v>44848.0</v>
      </c>
      <c r="X10" s="130"/>
      <c r="Y10" s="133">
        <v>44855.0</v>
      </c>
      <c r="Z10" s="130"/>
      <c r="AA10" s="133">
        <v>44862.0</v>
      </c>
      <c r="AB10" s="130"/>
      <c r="AC10" s="133">
        <v>44869.0</v>
      </c>
      <c r="AD10" s="130"/>
      <c r="AE10" s="133">
        <v>44883.0</v>
      </c>
      <c r="AF10" s="130"/>
      <c r="AG10" s="133">
        <v>44890.0</v>
      </c>
      <c r="AH10" s="130"/>
      <c r="AI10" s="133">
        <v>44897.0</v>
      </c>
      <c r="AJ10" s="130"/>
    </row>
    <row r="11">
      <c r="A11" s="134" t="s">
        <v>4215</v>
      </c>
      <c r="B11" s="135">
        <f>COUNTIFS(Seeds!D:D,"=Pendiente de revisión",Seeds!Y:Y,"=Números y operaciones")+B12</f>
        <v>329</v>
      </c>
      <c r="C11" s="150">
        <f>B11/B17</f>
        <v>1</v>
      </c>
      <c r="D11" s="131"/>
      <c r="E11" s="137">
        <v>55.0</v>
      </c>
      <c r="F11" s="138">
        <f>E11/E17</f>
        <v>0.1671732523</v>
      </c>
      <c r="G11" s="137">
        <v>74.0</v>
      </c>
      <c r="H11" s="138">
        <f>G11/G17</f>
        <v>0.2249240122</v>
      </c>
      <c r="I11" s="137">
        <v>93.0</v>
      </c>
      <c r="J11" s="138">
        <f>I11/I17</f>
        <v>0.282674772</v>
      </c>
      <c r="K11" s="137">
        <v>93.0</v>
      </c>
      <c r="L11" s="138">
        <f>K11/K17</f>
        <v>0.282674772</v>
      </c>
      <c r="M11" s="137">
        <v>131.0</v>
      </c>
      <c r="N11" s="138">
        <f>M11/M17</f>
        <v>0.3981762918</v>
      </c>
      <c r="O11" s="137">
        <v>131.0</v>
      </c>
      <c r="P11" s="138">
        <f>O11/O17</f>
        <v>0.3981762918</v>
      </c>
      <c r="Q11" s="137">
        <v>253.0</v>
      </c>
      <c r="R11" s="138">
        <f>Q11/Q17</f>
        <v>0.7689969605</v>
      </c>
      <c r="S11" s="137"/>
      <c r="T11" s="138">
        <f>S11/S17</f>
        <v>0</v>
      </c>
      <c r="U11" s="137"/>
      <c r="V11" s="138">
        <f>U11/U17</f>
        <v>0</v>
      </c>
      <c r="W11" s="137"/>
      <c r="X11" s="138">
        <f>W11/W17</f>
        <v>0</v>
      </c>
      <c r="Y11" s="137"/>
      <c r="Z11" s="138">
        <f>Y11/Y17</f>
        <v>0</v>
      </c>
      <c r="AA11" s="137"/>
      <c r="AB11" s="138">
        <f>AA11/AA17</f>
        <v>0</v>
      </c>
      <c r="AC11" s="137"/>
      <c r="AD11" s="138">
        <f>AC11/AC17</f>
        <v>0</v>
      </c>
      <c r="AE11" s="137"/>
      <c r="AF11" s="138">
        <f>AE11/AE17</f>
        <v>0</v>
      </c>
      <c r="AG11" s="137"/>
      <c r="AH11" s="138">
        <f>AG11/AG17</f>
        <v>0</v>
      </c>
      <c r="AI11" s="137"/>
      <c r="AJ11" s="138">
        <f>AI11/AI17</f>
        <v>0</v>
      </c>
    </row>
    <row r="12">
      <c r="A12" s="139" t="s">
        <v>4216</v>
      </c>
      <c r="B12" s="135">
        <f>COUNTIFS(Seeds!D:D,"=Ortografía+cast",Seeds!Y:Y,"=Números y operaciones")+B13</f>
        <v>329</v>
      </c>
      <c r="C12" s="150">
        <f>B12/B17</f>
        <v>1</v>
      </c>
      <c r="D12" s="131"/>
      <c r="E12" s="137">
        <v>0.0</v>
      </c>
      <c r="F12" s="138">
        <f>E12/E17</f>
        <v>0</v>
      </c>
      <c r="G12" s="137">
        <v>0.0</v>
      </c>
      <c r="H12" s="138">
        <f>G12/G17</f>
        <v>0</v>
      </c>
      <c r="I12" s="137">
        <v>0.0</v>
      </c>
      <c r="J12" s="138">
        <f>I12/I17</f>
        <v>0</v>
      </c>
      <c r="K12" s="137">
        <v>0.0</v>
      </c>
      <c r="L12" s="138">
        <f>K12/K17</f>
        <v>0</v>
      </c>
      <c r="M12" s="137">
        <v>128.0</v>
      </c>
      <c r="N12" s="138">
        <f>M12/M17</f>
        <v>0.3890577508</v>
      </c>
      <c r="O12" s="137">
        <v>131.0</v>
      </c>
      <c r="P12" s="138">
        <f>O12/O17</f>
        <v>0.3981762918</v>
      </c>
      <c r="Q12" s="137">
        <v>245.0</v>
      </c>
      <c r="R12" s="138">
        <f>Q12/Q17</f>
        <v>0.7446808511</v>
      </c>
      <c r="S12" s="137"/>
      <c r="T12" s="138">
        <f>S12/S17</f>
        <v>0</v>
      </c>
      <c r="U12" s="137"/>
      <c r="V12" s="138">
        <f>U12/U17</f>
        <v>0</v>
      </c>
      <c r="W12" s="137"/>
      <c r="X12" s="138">
        <f>W12/W17</f>
        <v>0</v>
      </c>
      <c r="Y12" s="137"/>
      <c r="Z12" s="138">
        <f>Y12/Y17</f>
        <v>0</v>
      </c>
      <c r="AA12" s="137"/>
      <c r="AB12" s="138">
        <f>AA12/AA17</f>
        <v>0</v>
      </c>
      <c r="AC12" s="137"/>
      <c r="AD12" s="138">
        <f>AC12/AC17</f>
        <v>0</v>
      </c>
      <c r="AE12" s="137"/>
      <c r="AF12" s="138">
        <f>AE12/AE17</f>
        <v>0</v>
      </c>
      <c r="AG12" s="137"/>
      <c r="AH12" s="138">
        <f>AG12/AG17</f>
        <v>0</v>
      </c>
      <c r="AI12" s="137"/>
      <c r="AJ12" s="138">
        <f>AI12/AI17</f>
        <v>0</v>
      </c>
    </row>
    <row r="13">
      <c r="A13" s="134" t="s">
        <v>4217</v>
      </c>
      <c r="B13" s="135">
        <f>COUNTIFS(Seeds!D:D,"=JSON sin imagen",Seeds!Y:Y,"=Números y operaciones")+B14</f>
        <v>329</v>
      </c>
      <c r="C13" s="150">
        <f>B13/B17</f>
        <v>1</v>
      </c>
      <c r="D13" s="131"/>
      <c r="E13" s="137">
        <v>0.0</v>
      </c>
      <c r="F13" s="138">
        <f>E13/E17</f>
        <v>0</v>
      </c>
      <c r="G13" s="137">
        <v>0.0</v>
      </c>
      <c r="H13" s="138">
        <f>G13/G17</f>
        <v>0</v>
      </c>
      <c r="I13" s="137">
        <v>0.0</v>
      </c>
      <c r="J13" s="138">
        <f>I13/I17</f>
        <v>0</v>
      </c>
      <c r="K13" s="137">
        <v>0.0</v>
      </c>
      <c r="L13" s="138">
        <f>K13/K17</f>
        <v>0</v>
      </c>
      <c r="M13" s="137">
        <v>105.0</v>
      </c>
      <c r="N13" s="138">
        <f>M13/M17</f>
        <v>0.3191489362</v>
      </c>
      <c r="O13" s="137">
        <v>121.0</v>
      </c>
      <c r="P13" s="138">
        <f>O13/O17</f>
        <v>0.367781155</v>
      </c>
      <c r="Q13" s="137">
        <v>245.0</v>
      </c>
      <c r="R13" s="138">
        <f>Q13/Q17</f>
        <v>0.7446808511</v>
      </c>
      <c r="S13" s="137"/>
      <c r="T13" s="138">
        <f>S13/S17</f>
        <v>0</v>
      </c>
      <c r="U13" s="137"/>
      <c r="V13" s="138">
        <f>U13/U17</f>
        <v>0</v>
      </c>
      <c r="W13" s="137"/>
      <c r="X13" s="138">
        <f>W13/W17</f>
        <v>0</v>
      </c>
      <c r="Y13" s="137"/>
      <c r="Z13" s="138">
        <f>Y13/Y17</f>
        <v>0</v>
      </c>
      <c r="AA13" s="137"/>
      <c r="AB13" s="138">
        <f>AA13/AA17</f>
        <v>0</v>
      </c>
      <c r="AC13" s="137"/>
      <c r="AD13" s="138">
        <f>AC13/AC17</f>
        <v>0</v>
      </c>
      <c r="AE13" s="137"/>
      <c r="AF13" s="138">
        <f>AE13/AE17</f>
        <v>0</v>
      </c>
      <c r="AG13" s="137"/>
      <c r="AH13" s="138">
        <f>AG13/AG17</f>
        <v>0</v>
      </c>
      <c r="AI13" s="137"/>
      <c r="AJ13" s="138">
        <f>AI13/AI17</f>
        <v>0</v>
      </c>
    </row>
    <row r="14">
      <c r="A14" s="134" t="s">
        <v>4218</v>
      </c>
      <c r="B14" s="135">
        <f>COUNTIFS(Seeds!D:D,"=JSON con imagen",Seeds!Y:Y,"=Números y operaciones")+B15</f>
        <v>329</v>
      </c>
      <c r="C14" s="150">
        <f>B14/B17</f>
        <v>1</v>
      </c>
      <c r="D14" s="131"/>
      <c r="E14" s="137">
        <v>0.0</v>
      </c>
      <c r="F14" s="138">
        <f>E14/E17</f>
        <v>0</v>
      </c>
      <c r="G14" s="137">
        <v>0.0</v>
      </c>
      <c r="H14" s="138">
        <f>G14/G17</f>
        <v>0</v>
      </c>
      <c r="I14" s="137">
        <v>0.0</v>
      </c>
      <c r="J14" s="138">
        <f>I14/I17</f>
        <v>0</v>
      </c>
      <c r="K14" s="137">
        <v>0.0</v>
      </c>
      <c r="L14" s="138">
        <f>K14/K17</f>
        <v>0</v>
      </c>
      <c r="M14" s="137">
        <v>73.0</v>
      </c>
      <c r="N14" s="138">
        <f>M14/M17</f>
        <v>0.2218844985</v>
      </c>
      <c r="O14" s="137">
        <v>77.0</v>
      </c>
      <c r="P14" s="138">
        <f>O14/O17</f>
        <v>0.2340425532</v>
      </c>
      <c r="Q14" s="137">
        <v>240.0</v>
      </c>
      <c r="R14" s="138">
        <f>Q14/Q17</f>
        <v>0.7294832827</v>
      </c>
      <c r="S14" s="137"/>
      <c r="T14" s="138">
        <f>S14/S17</f>
        <v>0</v>
      </c>
      <c r="U14" s="137"/>
      <c r="V14" s="138">
        <f>U14/U17</f>
        <v>0</v>
      </c>
      <c r="W14" s="137"/>
      <c r="X14" s="138">
        <f>W14/W17</f>
        <v>0</v>
      </c>
      <c r="Y14" s="137"/>
      <c r="Z14" s="138">
        <f>Y14/Y17</f>
        <v>0</v>
      </c>
      <c r="AA14" s="137"/>
      <c r="AB14" s="138">
        <f>AA14/AA17</f>
        <v>0</v>
      </c>
      <c r="AC14" s="137"/>
      <c r="AD14" s="138">
        <f>AC14/AC17</f>
        <v>0</v>
      </c>
      <c r="AE14" s="137"/>
      <c r="AF14" s="138">
        <f>AE14/AE17</f>
        <v>0</v>
      </c>
      <c r="AG14" s="137"/>
      <c r="AH14" s="138">
        <f>AG14/AG17</f>
        <v>0</v>
      </c>
      <c r="AI14" s="137"/>
      <c r="AJ14" s="138">
        <f>AI14/AI17</f>
        <v>0</v>
      </c>
    </row>
    <row r="15">
      <c r="A15" s="134" t="s">
        <v>33</v>
      </c>
      <c r="B15" s="135">
        <f>COUNTIFS(Seeds!D:D,"=JSON revisado",Seeds!Y:Y,"=Números y operaciones")</f>
        <v>329</v>
      </c>
      <c r="C15" s="150">
        <f>B15/B17</f>
        <v>1</v>
      </c>
      <c r="D15" s="131"/>
      <c r="E15" s="137">
        <v>0.0</v>
      </c>
      <c r="F15" s="138">
        <f>E15/E17</f>
        <v>0</v>
      </c>
      <c r="G15" s="137">
        <v>0.0</v>
      </c>
      <c r="H15" s="138">
        <f>G15/G17</f>
        <v>0</v>
      </c>
      <c r="I15" s="137">
        <v>0.0</v>
      </c>
      <c r="J15" s="138">
        <f>I15/I17</f>
        <v>0</v>
      </c>
      <c r="K15" s="137">
        <v>0.0</v>
      </c>
      <c r="L15" s="138">
        <f>K15/K17</f>
        <v>0</v>
      </c>
      <c r="M15" s="137">
        <v>0.0</v>
      </c>
      <c r="N15" s="138">
        <f>M15/M17</f>
        <v>0</v>
      </c>
      <c r="O15" s="137">
        <v>0.0</v>
      </c>
      <c r="P15" s="138">
        <f>O15/O17</f>
        <v>0</v>
      </c>
      <c r="Q15" s="137">
        <v>239.0</v>
      </c>
      <c r="R15" s="138">
        <f>Q15/Q17</f>
        <v>0.726443769</v>
      </c>
      <c r="S15" s="137"/>
      <c r="T15" s="138">
        <f>S15/S17</f>
        <v>0</v>
      </c>
      <c r="U15" s="137"/>
      <c r="V15" s="138">
        <f>U15/U17</f>
        <v>0</v>
      </c>
      <c r="W15" s="137"/>
      <c r="X15" s="138">
        <f>W15/W17</f>
        <v>0</v>
      </c>
      <c r="Y15" s="137"/>
      <c r="Z15" s="138">
        <f>Y15/Y17</f>
        <v>0</v>
      </c>
      <c r="AA15" s="137"/>
      <c r="AB15" s="138">
        <f>AA15/AA17</f>
        <v>0</v>
      </c>
      <c r="AC15" s="137"/>
      <c r="AD15" s="138">
        <f>AC15/AC17</f>
        <v>0</v>
      </c>
      <c r="AE15" s="137"/>
      <c r="AF15" s="138">
        <f>AE15/AE17</f>
        <v>0</v>
      </c>
      <c r="AG15" s="137"/>
      <c r="AH15" s="138">
        <f>AG15/AG17</f>
        <v>0</v>
      </c>
      <c r="AI15" s="137"/>
      <c r="AJ15" s="138">
        <f>AI15/AI17</f>
        <v>0</v>
      </c>
    </row>
    <row r="16">
      <c r="A16" s="141" t="s">
        <v>4219</v>
      </c>
      <c r="B16" s="135">
        <f>COUNTIFS(Seeds!E:E,"=Sí",Seeds!Y:Y,"=Números y operaciones")</f>
        <v>3</v>
      </c>
      <c r="C16" s="150">
        <f>B16/B17</f>
        <v>0.009118541033</v>
      </c>
      <c r="D16" s="131"/>
      <c r="E16" s="137">
        <v>0.0</v>
      </c>
      <c r="F16" s="138">
        <f>E16/E17</f>
        <v>0</v>
      </c>
      <c r="G16" s="137">
        <v>0.0</v>
      </c>
      <c r="H16" s="138">
        <f>G16/G17</f>
        <v>0</v>
      </c>
      <c r="I16" s="137">
        <v>0.0</v>
      </c>
      <c r="J16" s="138">
        <f>I16/I17</f>
        <v>0</v>
      </c>
      <c r="K16" s="137">
        <v>0.0</v>
      </c>
      <c r="L16" s="138">
        <f>K16/K17</f>
        <v>0</v>
      </c>
      <c r="M16" s="137">
        <v>0.0</v>
      </c>
      <c r="N16" s="138">
        <f>M16/M17</f>
        <v>0</v>
      </c>
      <c r="O16" s="137">
        <v>0.0</v>
      </c>
      <c r="P16" s="138">
        <f>O16/O17</f>
        <v>0</v>
      </c>
      <c r="Q16" s="137">
        <v>3.0</v>
      </c>
      <c r="R16" s="138">
        <f>Q16/Q17</f>
        <v>0.009118541033</v>
      </c>
      <c r="S16" s="137"/>
      <c r="T16" s="138">
        <f>S16/S17</f>
        <v>0</v>
      </c>
      <c r="U16" s="137"/>
      <c r="V16" s="138">
        <f>U16/U17</f>
        <v>0</v>
      </c>
      <c r="W16" s="137"/>
      <c r="X16" s="138">
        <f>W16/W17</f>
        <v>0</v>
      </c>
      <c r="Y16" s="137"/>
      <c r="Z16" s="138">
        <f>Y16/Y17</f>
        <v>0</v>
      </c>
      <c r="AA16" s="137"/>
      <c r="AB16" s="138">
        <f>AA16/AA17</f>
        <v>0</v>
      </c>
      <c r="AC16" s="137"/>
      <c r="AD16" s="138">
        <f>AC16/AC17</f>
        <v>0</v>
      </c>
      <c r="AE16" s="137"/>
      <c r="AF16" s="138">
        <f>AE16/AE17</f>
        <v>0</v>
      </c>
      <c r="AG16" s="137"/>
      <c r="AH16" s="138">
        <f>AG16/AG17</f>
        <v>0</v>
      </c>
      <c r="AI16" s="137"/>
      <c r="AJ16" s="138">
        <f>AI16/AI17</f>
        <v>0</v>
      </c>
    </row>
    <row r="17">
      <c r="A17" s="139" t="s">
        <v>219</v>
      </c>
      <c r="B17" s="151">
        <f>COUNTIFS(Seeds!Y:Y,"=Números y operaciones")-COUNTIFS(Seeds!Y:Y,"=Números y operaciones",Seeds!D:D,"=No hacer")</f>
        <v>329</v>
      </c>
      <c r="C17" s="142">
        <f>SUM(C11:C15)/5</f>
        <v>1</v>
      </c>
      <c r="D17" s="131"/>
      <c r="E17" s="143">
        <f>B17</f>
        <v>329</v>
      </c>
      <c r="F17" s="152"/>
      <c r="G17" s="143">
        <f>B17</f>
        <v>329</v>
      </c>
      <c r="H17" s="152"/>
      <c r="I17" s="143">
        <f>B17</f>
        <v>329</v>
      </c>
      <c r="J17" s="152"/>
      <c r="K17" s="143">
        <f>B17</f>
        <v>329</v>
      </c>
      <c r="L17" s="152"/>
      <c r="M17" s="143">
        <f>B17</f>
        <v>329</v>
      </c>
      <c r="N17" s="152"/>
      <c r="O17" s="143">
        <f>B17</f>
        <v>329</v>
      </c>
      <c r="P17" s="152"/>
      <c r="Q17" s="143">
        <f>B17</f>
        <v>329</v>
      </c>
      <c r="R17" s="152"/>
      <c r="S17" s="143">
        <f>B17</f>
        <v>329</v>
      </c>
      <c r="T17" s="152"/>
      <c r="U17" s="143">
        <f>B17</f>
        <v>329</v>
      </c>
      <c r="V17" s="153"/>
      <c r="W17" s="143">
        <f>B17</f>
        <v>329</v>
      </c>
      <c r="X17" s="153"/>
      <c r="Y17" s="143">
        <f>B17</f>
        <v>329</v>
      </c>
      <c r="Z17" s="153"/>
      <c r="AA17" s="143">
        <f>B17</f>
        <v>329</v>
      </c>
      <c r="AB17" s="144">
        <f>SUM(AB11:AB15)/5</f>
        <v>0</v>
      </c>
      <c r="AC17" s="143">
        <f>B17</f>
        <v>329</v>
      </c>
      <c r="AD17" s="144">
        <f>SUM(AD11:AD15)/5</f>
        <v>0</v>
      </c>
      <c r="AE17" s="143">
        <f>B17</f>
        <v>329</v>
      </c>
      <c r="AF17" s="144">
        <f>SUM(AF11:AF15)/5</f>
        <v>0</v>
      </c>
      <c r="AG17" s="143">
        <f>B17</f>
        <v>329</v>
      </c>
      <c r="AH17" s="144">
        <f>SUM(AH11:AH15)/5</f>
        <v>0</v>
      </c>
      <c r="AI17" s="143">
        <f>B17</f>
        <v>329</v>
      </c>
      <c r="AJ17" s="144">
        <f>SUM(AJ11:AJ15)/5</f>
        <v>0</v>
      </c>
    </row>
    <row r="18">
      <c r="A18" s="145"/>
      <c r="B18" s="131"/>
      <c r="C18" s="154"/>
      <c r="D18" s="131"/>
      <c r="E18" s="145"/>
      <c r="F18" s="155"/>
      <c r="G18" s="145"/>
      <c r="H18" s="155"/>
      <c r="I18" s="145"/>
      <c r="J18" s="155"/>
      <c r="K18" s="145"/>
      <c r="L18" s="155"/>
      <c r="M18" s="145"/>
      <c r="N18" s="155"/>
      <c r="O18" s="145"/>
      <c r="P18" s="155"/>
      <c r="Q18" s="145"/>
      <c r="R18" s="155"/>
      <c r="S18" s="145"/>
      <c r="T18" s="155"/>
      <c r="U18" s="145"/>
      <c r="V18" s="156"/>
      <c r="W18" s="145"/>
      <c r="X18" s="156"/>
      <c r="Y18" s="157"/>
      <c r="Z18" s="156"/>
      <c r="AA18" s="145"/>
      <c r="AB18" s="156"/>
      <c r="AC18" s="145"/>
      <c r="AD18" s="156"/>
      <c r="AE18" s="155"/>
      <c r="AF18" s="156"/>
      <c r="AG18" s="155"/>
      <c r="AH18" s="156"/>
      <c r="AI18" s="155"/>
      <c r="AJ18" s="156"/>
    </row>
    <row r="19">
      <c r="A19" s="149" t="s">
        <v>2179</v>
      </c>
      <c r="B19" s="129"/>
      <c r="C19" s="130"/>
      <c r="D19" s="131"/>
      <c r="E19" s="132">
        <v>44841.0</v>
      </c>
      <c r="G19" s="133">
        <v>44848.0</v>
      </c>
      <c r="H19" s="130"/>
      <c r="I19" s="133">
        <v>44855.0</v>
      </c>
      <c r="J19" s="130"/>
      <c r="K19" s="133">
        <v>44862.0</v>
      </c>
      <c r="L19" s="130"/>
      <c r="M19" s="133">
        <v>44869.0</v>
      </c>
      <c r="N19" s="130"/>
      <c r="O19" s="133">
        <v>44876.0</v>
      </c>
      <c r="P19" s="130"/>
      <c r="Q19" s="133">
        <v>44883.0</v>
      </c>
      <c r="R19" s="130"/>
      <c r="S19" s="133">
        <v>44890.0</v>
      </c>
      <c r="T19" s="130"/>
      <c r="U19" s="133">
        <v>44897.0</v>
      </c>
      <c r="V19" s="130"/>
      <c r="W19" s="133">
        <v>44848.0</v>
      </c>
      <c r="X19" s="130"/>
      <c r="Y19" s="133">
        <v>44855.0</v>
      </c>
      <c r="Z19" s="130"/>
      <c r="AA19" s="133">
        <v>44862.0</v>
      </c>
      <c r="AB19" s="130"/>
      <c r="AC19" s="133">
        <v>44869.0</v>
      </c>
      <c r="AD19" s="130"/>
      <c r="AE19" s="133">
        <v>44883.0</v>
      </c>
      <c r="AF19" s="130"/>
      <c r="AG19" s="133">
        <v>44890.0</v>
      </c>
      <c r="AH19" s="130"/>
      <c r="AI19" s="133">
        <v>44897.0</v>
      </c>
      <c r="AJ19" s="130"/>
    </row>
    <row r="20">
      <c r="A20" s="134" t="s">
        <v>4215</v>
      </c>
      <c r="B20" s="135">
        <f>COUNTIFS(Seeds!D:D,"=Pendiente de revisión",Seeds!Y:Y,"=Geometría")+B21</f>
        <v>109</v>
      </c>
      <c r="C20" s="150">
        <f>B20/B26</f>
        <v>1</v>
      </c>
      <c r="D20" s="131"/>
      <c r="E20" s="137">
        <v>0.0</v>
      </c>
      <c r="F20" s="138">
        <f>E20/E26</f>
        <v>0</v>
      </c>
      <c r="G20" s="137">
        <v>0.0</v>
      </c>
      <c r="H20" s="138">
        <f>G20/G26</f>
        <v>0</v>
      </c>
      <c r="I20" s="137">
        <v>0.0</v>
      </c>
      <c r="J20" s="138">
        <f>I20/I26</f>
        <v>0</v>
      </c>
      <c r="K20" s="137">
        <v>36.0</v>
      </c>
      <c r="L20" s="138">
        <f>K20/K26</f>
        <v>0.3302752294</v>
      </c>
      <c r="M20" s="137">
        <v>48.0</v>
      </c>
      <c r="N20" s="138">
        <f>M20/M26</f>
        <v>0.4403669725</v>
      </c>
      <c r="O20" s="137">
        <v>48.0</v>
      </c>
      <c r="P20" s="138">
        <f>O20/O26</f>
        <v>0.4403669725</v>
      </c>
      <c r="Q20" s="137">
        <v>62.0</v>
      </c>
      <c r="R20" s="138">
        <f>Q20/Q26</f>
        <v>0.5688073394</v>
      </c>
      <c r="S20" s="137"/>
      <c r="T20" s="138">
        <f>S20/S26</f>
        <v>0</v>
      </c>
      <c r="U20" s="137"/>
      <c r="V20" s="138">
        <f>U20/U26</f>
        <v>0</v>
      </c>
      <c r="W20" s="137"/>
      <c r="X20" s="138">
        <f>W20/W26</f>
        <v>0</v>
      </c>
      <c r="Y20" s="137"/>
      <c r="Z20" s="138">
        <f>Y20/Y26</f>
        <v>0</v>
      </c>
      <c r="AA20" s="137"/>
      <c r="AB20" s="138">
        <f>AA20/AA26</f>
        <v>0</v>
      </c>
      <c r="AC20" s="137"/>
      <c r="AD20" s="138">
        <f>AC20/AC26</f>
        <v>0</v>
      </c>
      <c r="AE20" s="137"/>
      <c r="AF20" s="138">
        <f>AE20/AE26</f>
        <v>0</v>
      </c>
      <c r="AG20" s="137"/>
      <c r="AH20" s="138">
        <f>AG20/AG26</f>
        <v>0</v>
      </c>
      <c r="AI20" s="137"/>
      <c r="AJ20" s="138">
        <f>AI20/AI26</f>
        <v>0</v>
      </c>
    </row>
    <row r="21">
      <c r="A21" s="139" t="s">
        <v>4216</v>
      </c>
      <c r="B21" s="135">
        <f>COUNTIFS(Seeds!D:D,"=Ortografía+cast",Seeds!Y:Y,"=Geometría")+B22</f>
        <v>109</v>
      </c>
      <c r="C21" s="150">
        <f>B21/B26</f>
        <v>1</v>
      </c>
      <c r="D21" s="131"/>
      <c r="E21" s="137">
        <v>0.0</v>
      </c>
      <c r="F21" s="138">
        <f>E21/E26</f>
        <v>0</v>
      </c>
      <c r="G21" s="137">
        <v>0.0</v>
      </c>
      <c r="H21" s="138">
        <f>G21/G26</f>
        <v>0</v>
      </c>
      <c r="I21" s="137">
        <v>0.0</v>
      </c>
      <c r="J21" s="138">
        <f>I21/I26</f>
        <v>0</v>
      </c>
      <c r="K21" s="137">
        <v>0.0</v>
      </c>
      <c r="L21" s="138">
        <f>K21/K26</f>
        <v>0</v>
      </c>
      <c r="M21" s="137">
        <v>36.0</v>
      </c>
      <c r="N21" s="138">
        <f>M21/M26</f>
        <v>0.3302752294</v>
      </c>
      <c r="O21" s="137">
        <v>48.0</v>
      </c>
      <c r="P21" s="138">
        <f>O21/O26</f>
        <v>0.4403669725</v>
      </c>
      <c r="Q21" s="137">
        <v>62.0</v>
      </c>
      <c r="R21" s="138">
        <f>Q21/Q26</f>
        <v>0.5688073394</v>
      </c>
      <c r="S21" s="137"/>
      <c r="T21" s="138">
        <f>S21/S26</f>
        <v>0</v>
      </c>
      <c r="U21" s="137"/>
      <c r="V21" s="138">
        <f>U21/U26</f>
        <v>0</v>
      </c>
      <c r="W21" s="137"/>
      <c r="X21" s="138">
        <f>W21/W26</f>
        <v>0</v>
      </c>
      <c r="Y21" s="137"/>
      <c r="Z21" s="138">
        <f>Y21/Y26</f>
        <v>0</v>
      </c>
      <c r="AA21" s="137"/>
      <c r="AB21" s="138">
        <f>AA21/AA26</f>
        <v>0</v>
      </c>
      <c r="AC21" s="137"/>
      <c r="AD21" s="138">
        <f>AC21/AC26</f>
        <v>0</v>
      </c>
      <c r="AE21" s="137"/>
      <c r="AF21" s="138">
        <f>AE21/AE26</f>
        <v>0</v>
      </c>
      <c r="AG21" s="137"/>
      <c r="AH21" s="138">
        <f>AG21/AG26</f>
        <v>0</v>
      </c>
      <c r="AI21" s="137"/>
      <c r="AJ21" s="138">
        <f>AI21/AI26</f>
        <v>0</v>
      </c>
    </row>
    <row r="22">
      <c r="A22" s="134" t="s">
        <v>4217</v>
      </c>
      <c r="B22" s="135">
        <f>COUNTIFS(Seeds!D:D,"=JSON sin imagen",Seeds!Y:Y,"=Geometría")+B23</f>
        <v>109</v>
      </c>
      <c r="C22" s="150">
        <f>B22/B26</f>
        <v>1</v>
      </c>
      <c r="D22" s="131"/>
      <c r="E22" s="137">
        <v>0.0</v>
      </c>
      <c r="F22" s="138">
        <f>E22/E26</f>
        <v>0</v>
      </c>
      <c r="G22" s="137">
        <v>0.0</v>
      </c>
      <c r="H22" s="138">
        <f>G22/G26</f>
        <v>0</v>
      </c>
      <c r="I22" s="137">
        <v>0.0</v>
      </c>
      <c r="J22" s="138">
        <f>I22/I26</f>
        <v>0</v>
      </c>
      <c r="K22" s="137">
        <v>0.0</v>
      </c>
      <c r="L22" s="138">
        <f>K22/K26</f>
        <v>0</v>
      </c>
      <c r="M22" s="137">
        <v>0.0</v>
      </c>
      <c r="N22" s="138">
        <f>M22/M26</f>
        <v>0</v>
      </c>
      <c r="O22" s="137">
        <v>8.0</v>
      </c>
      <c r="P22" s="138">
        <f>O22/O26</f>
        <v>0.07339449541</v>
      </c>
      <c r="Q22" s="137">
        <v>49.0</v>
      </c>
      <c r="R22" s="138">
        <f>Q22/Q26</f>
        <v>0.4495412844</v>
      </c>
      <c r="S22" s="137"/>
      <c r="T22" s="138">
        <f>S22/S26</f>
        <v>0</v>
      </c>
      <c r="U22" s="137"/>
      <c r="V22" s="138">
        <f>U22/U26</f>
        <v>0</v>
      </c>
      <c r="W22" s="137"/>
      <c r="X22" s="138">
        <f>W22/W26</f>
        <v>0</v>
      </c>
      <c r="Y22" s="137"/>
      <c r="Z22" s="138">
        <f>Y22/Y26</f>
        <v>0</v>
      </c>
      <c r="AA22" s="137"/>
      <c r="AB22" s="138">
        <f>AA22/AA26</f>
        <v>0</v>
      </c>
      <c r="AC22" s="137"/>
      <c r="AD22" s="138">
        <f>AC22/AC26</f>
        <v>0</v>
      </c>
      <c r="AE22" s="137"/>
      <c r="AF22" s="138">
        <f>AE22/AE26</f>
        <v>0</v>
      </c>
      <c r="AG22" s="137"/>
      <c r="AH22" s="138">
        <f>AG22/AG26</f>
        <v>0</v>
      </c>
      <c r="AI22" s="137"/>
      <c r="AJ22" s="138">
        <f>AI22/AI26</f>
        <v>0</v>
      </c>
    </row>
    <row r="23">
      <c r="A23" s="134" t="s">
        <v>4218</v>
      </c>
      <c r="B23" s="135">
        <f>COUNTIFS(Seeds!D:D,"=JSON con imagen",Seeds!Y:Y,"=Geometría")+B24</f>
        <v>109</v>
      </c>
      <c r="C23" s="150">
        <f>B23/B26</f>
        <v>1</v>
      </c>
      <c r="D23" s="131"/>
      <c r="E23" s="137">
        <v>0.0</v>
      </c>
      <c r="F23" s="138">
        <f>E23/E26</f>
        <v>0</v>
      </c>
      <c r="G23" s="137">
        <v>0.0</v>
      </c>
      <c r="H23" s="138">
        <f>G23/G26</f>
        <v>0</v>
      </c>
      <c r="I23" s="137">
        <v>0.0</v>
      </c>
      <c r="J23" s="138">
        <f>I23/I26</f>
        <v>0</v>
      </c>
      <c r="K23" s="137">
        <v>0.0</v>
      </c>
      <c r="L23" s="138">
        <f>K23/K26</f>
        <v>0</v>
      </c>
      <c r="M23" s="137">
        <v>0.0</v>
      </c>
      <c r="N23" s="138">
        <f>M23/M26</f>
        <v>0</v>
      </c>
      <c r="O23" s="137">
        <v>0.0</v>
      </c>
      <c r="P23" s="138">
        <f>O23/O26</f>
        <v>0</v>
      </c>
      <c r="Q23" s="137">
        <v>22.0</v>
      </c>
      <c r="R23" s="138">
        <f>Q23/Q26</f>
        <v>0.2018348624</v>
      </c>
      <c r="S23" s="137"/>
      <c r="T23" s="138">
        <f>S23/S26</f>
        <v>0</v>
      </c>
      <c r="U23" s="137"/>
      <c r="V23" s="138">
        <f>U23/U26</f>
        <v>0</v>
      </c>
      <c r="W23" s="137"/>
      <c r="X23" s="138">
        <f>W23/W26</f>
        <v>0</v>
      </c>
      <c r="Y23" s="137"/>
      <c r="Z23" s="138">
        <f>Y23/Y26</f>
        <v>0</v>
      </c>
      <c r="AA23" s="137"/>
      <c r="AB23" s="138">
        <f>AA23/AA26</f>
        <v>0</v>
      </c>
      <c r="AC23" s="137"/>
      <c r="AD23" s="138">
        <f>AC23/AC26</f>
        <v>0</v>
      </c>
      <c r="AE23" s="137"/>
      <c r="AF23" s="138">
        <f>AE23/AE26</f>
        <v>0</v>
      </c>
      <c r="AG23" s="137"/>
      <c r="AH23" s="138">
        <f>AG23/AG26</f>
        <v>0</v>
      </c>
      <c r="AI23" s="137"/>
      <c r="AJ23" s="138">
        <f>AI23/AI26</f>
        <v>0</v>
      </c>
    </row>
    <row r="24">
      <c r="A24" s="134" t="s">
        <v>33</v>
      </c>
      <c r="B24" s="135">
        <f>COUNTIFS(Seeds!D:D,"=JSON revisado",Seeds!Y:Y,"=Geometría")</f>
        <v>109</v>
      </c>
      <c r="C24" s="150">
        <f>B24/B26</f>
        <v>1</v>
      </c>
      <c r="D24" s="131"/>
      <c r="E24" s="137">
        <v>0.0</v>
      </c>
      <c r="F24" s="138">
        <f>E24/E26</f>
        <v>0</v>
      </c>
      <c r="G24" s="137">
        <v>0.0</v>
      </c>
      <c r="H24" s="138">
        <f>G24/G26</f>
        <v>0</v>
      </c>
      <c r="I24" s="137">
        <v>0.0</v>
      </c>
      <c r="J24" s="138">
        <f>I24/I26</f>
        <v>0</v>
      </c>
      <c r="K24" s="137">
        <v>0.0</v>
      </c>
      <c r="L24" s="138">
        <f>K24/K26</f>
        <v>0</v>
      </c>
      <c r="M24" s="137">
        <v>0.0</v>
      </c>
      <c r="N24" s="138">
        <f>M24/M26</f>
        <v>0</v>
      </c>
      <c r="O24" s="137">
        <v>0.0</v>
      </c>
      <c r="P24" s="138">
        <f>O24/O26</f>
        <v>0</v>
      </c>
      <c r="Q24" s="137">
        <v>22.0</v>
      </c>
      <c r="R24" s="138">
        <f>Q24/Q26</f>
        <v>0.2018348624</v>
      </c>
      <c r="S24" s="137"/>
      <c r="T24" s="138">
        <f>S24/S26</f>
        <v>0</v>
      </c>
      <c r="U24" s="137"/>
      <c r="V24" s="138">
        <f>U24/U26</f>
        <v>0</v>
      </c>
      <c r="W24" s="137"/>
      <c r="X24" s="138">
        <f>W24/W26</f>
        <v>0</v>
      </c>
      <c r="Y24" s="137"/>
      <c r="Z24" s="138">
        <f>Y24/Y26</f>
        <v>0</v>
      </c>
      <c r="AA24" s="137"/>
      <c r="AB24" s="138">
        <f>AA24/AA26</f>
        <v>0</v>
      </c>
      <c r="AC24" s="137"/>
      <c r="AD24" s="138">
        <f>AC24/AC26</f>
        <v>0</v>
      </c>
      <c r="AE24" s="137"/>
      <c r="AF24" s="138">
        <f>AE24/AE26</f>
        <v>0</v>
      </c>
      <c r="AG24" s="137"/>
      <c r="AH24" s="138">
        <f>AG24/AG26</f>
        <v>0</v>
      </c>
      <c r="AI24" s="137"/>
      <c r="AJ24" s="138">
        <f>AI24/AI26</f>
        <v>0</v>
      </c>
    </row>
    <row r="25">
      <c r="A25" s="139" t="s">
        <v>4219</v>
      </c>
      <c r="B25" s="151">
        <f>COUNTIFS(Seeds!E:E,"=Sí",Seeds!Y:Y,"=Geometría")</f>
        <v>0</v>
      </c>
      <c r="C25" s="150">
        <f>B25/B26</f>
        <v>0</v>
      </c>
      <c r="D25" s="131"/>
      <c r="E25" s="137">
        <v>0.0</v>
      </c>
      <c r="F25" s="138">
        <f>E25/E26</f>
        <v>0</v>
      </c>
      <c r="G25" s="137">
        <v>0.0</v>
      </c>
      <c r="H25" s="138">
        <f>G25/G26</f>
        <v>0</v>
      </c>
      <c r="I25" s="137">
        <v>0.0</v>
      </c>
      <c r="J25" s="138">
        <f>I25/I26</f>
        <v>0</v>
      </c>
      <c r="K25" s="137">
        <v>0.0</v>
      </c>
      <c r="L25" s="138">
        <f>K25/K26</f>
        <v>0</v>
      </c>
      <c r="M25" s="137">
        <v>0.0</v>
      </c>
      <c r="N25" s="138">
        <f>M25/M26</f>
        <v>0</v>
      </c>
      <c r="O25" s="137">
        <v>0.0</v>
      </c>
      <c r="P25" s="138">
        <f>O25/O26</f>
        <v>0</v>
      </c>
      <c r="Q25" s="137">
        <v>0.0</v>
      </c>
      <c r="R25" s="138">
        <f>Q25/Q26</f>
        <v>0</v>
      </c>
      <c r="S25" s="137"/>
      <c r="T25" s="138">
        <f>S25/S26</f>
        <v>0</v>
      </c>
      <c r="U25" s="137"/>
      <c r="V25" s="138">
        <f>U25/U26</f>
        <v>0</v>
      </c>
      <c r="W25" s="137"/>
      <c r="X25" s="138">
        <f>W25/W26</f>
        <v>0</v>
      </c>
      <c r="Y25" s="137"/>
      <c r="Z25" s="138">
        <f>Y25/Y26</f>
        <v>0</v>
      </c>
      <c r="AA25" s="137"/>
      <c r="AB25" s="138">
        <f>AA25/AA26</f>
        <v>0</v>
      </c>
      <c r="AC25" s="137"/>
      <c r="AD25" s="138">
        <f>AC25/AC26</f>
        <v>0</v>
      </c>
      <c r="AE25" s="137"/>
      <c r="AF25" s="138">
        <f>AE25/AE26</f>
        <v>0</v>
      </c>
      <c r="AG25" s="137"/>
      <c r="AH25" s="138">
        <f>AG25/AG26</f>
        <v>0</v>
      </c>
      <c r="AI25" s="137"/>
      <c r="AJ25" s="138">
        <f>AI25/AI26</f>
        <v>0</v>
      </c>
    </row>
    <row r="26">
      <c r="A26" s="139" t="s">
        <v>219</v>
      </c>
      <c r="B26" s="135">
        <f>COUNTIFS(Seeds!Y:Y,"=Geometría")-COUNTIFS(Seeds!Y:Y,"=Geometría",Seeds!D:D,"=No hacer")</f>
        <v>109</v>
      </c>
      <c r="C26" s="142">
        <f>SUM(C20:C24)/5</f>
        <v>1</v>
      </c>
      <c r="D26" s="131"/>
      <c r="E26" s="158">
        <f>B26</f>
        <v>109</v>
      </c>
      <c r="F26" s="144">
        <f>SUM(F20:F24)/7</f>
        <v>0</v>
      </c>
      <c r="G26" s="158">
        <f>B26</f>
        <v>109</v>
      </c>
      <c r="H26" s="144">
        <f>SUM(H20:H24)/7</f>
        <v>0</v>
      </c>
      <c r="I26" s="158">
        <f>B26</f>
        <v>109</v>
      </c>
      <c r="J26" s="144">
        <f>SUM(J20:J24)/7</f>
        <v>0</v>
      </c>
      <c r="K26" s="158">
        <f>B26</f>
        <v>109</v>
      </c>
      <c r="L26" s="144">
        <f>SUM(L20:L24)/7</f>
        <v>0.04718217562</v>
      </c>
      <c r="M26" s="158">
        <f>B26</f>
        <v>109</v>
      </c>
      <c r="N26" s="144">
        <f>SUM(N20:N24)/7</f>
        <v>0.1100917431</v>
      </c>
      <c r="O26" s="158">
        <f>B26</f>
        <v>109</v>
      </c>
      <c r="P26" s="144">
        <f>SUM(P20:P24)/7</f>
        <v>0.1363040629</v>
      </c>
      <c r="Q26" s="158">
        <f>B26</f>
        <v>109</v>
      </c>
      <c r="R26" s="144">
        <f>SUM(R20:R24)/7</f>
        <v>0.2844036697</v>
      </c>
      <c r="S26" s="158">
        <f>B26</f>
        <v>109</v>
      </c>
      <c r="T26" s="144">
        <f>SUM(T20:T24)/7</f>
        <v>0</v>
      </c>
      <c r="U26" s="158">
        <f>B26</f>
        <v>109</v>
      </c>
      <c r="V26" s="144">
        <f>SUM(V20:V24)/7</f>
        <v>0</v>
      </c>
      <c r="W26" s="158">
        <f>B26</f>
        <v>109</v>
      </c>
      <c r="X26" s="153"/>
      <c r="Y26" s="158">
        <f>B26</f>
        <v>109</v>
      </c>
      <c r="Z26" s="153"/>
      <c r="AA26" s="143">
        <f>B26</f>
        <v>109</v>
      </c>
      <c r="AB26" s="144">
        <f>SUM(AB20:AB24)/5</f>
        <v>0</v>
      </c>
      <c r="AC26" s="143">
        <f>B26</f>
        <v>109</v>
      </c>
      <c r="AD26" s="144">
        <f>SUM(AD20:AD24)/5</f>
        <v>0</v>
      </c>
      <c r="AE26" s="143">
        <f>B26</f>
        <v>109</v>
      </c>
      <c r="AF26" s="144">
        <f>SUM(AF20:AF24)/5</f>
        <v>0</v>
      </c>
      <c r="AG26" s="143">
        <f>B26</f>
        <v>109</v>
      </c>
      <c r="AH26" s="144">
        <f>SUM(AH20:AH24)/5</f>
        <v>0</v>
      </c>
      <c r="AI26" s="143">
        <f>B26</f>
        <v>109</v>
      </c>
      <c r="AJ26" s="144">
        <f>SUM(AJ20:AJ24)/5</f>
        <v>0</v>
      </c>
    </row>
    <row r="27">
      <c r="A27" s="145"/>
      <c r="B27" s="131"/>
      <c r="C27" s="154"/>
      <c r="D27" s="131"/>
      <c r="E27" s="159"/>
      <c r="F27" s="160"/>
      <c r="G27" s="159"/>
      <c r="H27" s="160"/>
      <c r="I27" s="159"/>
      <c r="J27" s="160"/>
      <c r="K27" s="159"/>
      <c r="L27" s="160"/>
      <c r="M27" s="159"/>
      <c r="N27" s="160"/>
      <c r="O27" s="159"/>
      <c r="P27" s="160"/>
      <c r="Q27" s="159"/>
      <c r="R27" s="160"/>
      <c r="S27" s="159"/>
      <c r="T27" s="160"/>
      <c r="U27" s="159"/>
      <c r="V27" s="161"/>
      <c r="W27" s="159"/>
      <c r="X27" s="161"/>
      <c r="Y27" s="162"/>
      <c r="Z27" s="161"/>
      <c r="AA27" s="159"/>
      <c r="AB27" s="161"/>
      <c r="AC27" s="159"/>
      <c r="AD27" s="161"/>
      <c r="AE27" s="160"/>
      <c r="AF27" s="161"/>
      <c r="AG27" s="160"/>
      <c r="AH27" s="161"/>
      <c r="AI27" s="160"/>
      <c r="AJ27" s="161"/>
    </row>
    <row r="28">
      <c r="A28" s="149" t="s">
        <v>1596</v>
      </c>
      <c r="B28" s="129"/>
      <c r="C28" s="130"/>
      <c r="D28" s="131"/>
      <c r="E28" s="132">
        <v>44841.0</v>
      </c>
      <c r="G28" s="133">
        <v>44848.0</v>
      </c>
      <c r="H28" s="130"/>
      <c r="I28" s="133">
        <v>44855.0</v>
      </c>
      <c r="J28" s="130"/>
      <c r="K28" s="133">
        <v>44862.0</v>
      </c>
      <c r="L28" s="130"/>
      <c r="M28" s="133">
        <v>44869.0</v>
      </c>
      <c r="N28" s="130"/>
      <c r="O28" s="133">
        <v>44876.0</v>
      </c>
      <c r="P28" s="130"/>
      <c r="Q28" s="133">
        <v>44883.0</v>
      </c>
      <c r="R28" s="130"/>
      <c r="S28" s="133">
        <v>44890.0</v>
      </c>
      <c r="T28" s="130"/>
      <c r="U28" s="133">
        <v>44897.0</v>
      </c>
      <c r="V28" s="130"/>
      <c r="W28" s="163">
        <v>44848.0</v>
      </c>
      <c r="X28" s="130"/>
      <c r="Y28" s="163">
        <v>44855.0</v>
      </c>
      <c r="Z28" s="130"/>
      <c r="AA28" s="163">
        <v>44862.0</v>
      </c>
      <c r="AB28" s="130"/>
      <c r="AC28" s="163">
        <v>44869.0</v>
      </c>
      <c r="AD28" s="130"/>
      <c r="AE28" s="163">
        <v>44883.0</v>
      </c>
      <c r="AF28" s="130"/>
      <c r="AG28" s="163">
        <v>44890.0</v>
      </c>
      <c r="AH28" s="130"/>
      <c r="AI28" s="163">
        <v>44897.0</v>
      </c>
      <c r="AJ28" s="130"/>
    </row>
    <row r="29">
      <c r="A29" s="134" t="s">
        <v>4215</v>
      </c>
      <c r="B29" s="135">
        <f>COUNTIFS(Seeds!D:D,"=Pendiente de revisión",Seeds!Y:Y,"=Magnitudes y medida")+B30</f>
        <v>121</v>
      </c>
      <c r="C29" s="150">
        <f>B29/B35</f>
        <v>1</v>
      </c>
      <c r="D29" s="131"/>
      <c r="E29" s="137">
        <v>0.0</v>
      </c>
      <c r="F29" s="138">
        <f>E29/E35</f>
        <v>0</v>
      </c>
      <c r="G29" s="137">
        <v>0.0</v>
      </c>
      <c r="H29" s="138">
        <f>G29/G35</f>
        <v>0</v>
      </c>
      <c r="I29" s="137">
        <v>0.0</v>
      </c>
      <c r="J29" s="138">
        <f>I29/I35</f>
        <v>0</v>
      </c>
      <c r="K29" s="137">
        <v>0.0</v>
      </c>
      <c r="L29" s="138">
        <f>K29/K35</f>
        <v>0</v>
      </c>
      <c r="M29" s="137">
        <v>0.0</v>
      </c>
      <c r="N29" s="138">
        <f>M29/M35</f>
        <v>0</v>
      </c>
      <c r="O29" s="137">
        <v>0.0</v>
      </c>
      <c r="P29" s="138">
        <f>O29/O35</f>
        <v>0</v>
      </c>
      <c r="Q29" s="137">
        <v>105.0</v>
      </c>
      <c r="R29" s="138">
        <f>Q29/Q35</f>
        <v>0.867768595</v>
      </c>
      <c r="S29" s="137"/>
      <c r="T29" s="138">
        <f>S29/S35</f>
        <v>0</v>
      </c>
      <c r="U29" s="137"/>
      <c r="V29" s="138">
        <f>U29/U35</f>
        <v>0</v>
      </c>
      <c r="W29" s="137"/>
      <c r="X29" s="138">
        <f>W29/W35</f>
        <v>0</v>
      </c>
      <c r="Y29" s="137"/>
      <c r="Z29" s="138">
        <f>Y29/Y35</f>
        <v>0</v>
      </c>
      <c r="AA29" s="137"/>
      <c r="AB29" s="138">
        <f>AA29/AA35</f>
        <v>0</v>
      </c>
      <c r="AC29" s="137"/>
      <c r="AD29" s="138">
        <f>AC29/AC35</f>
        <v>0</v>
      </c>
      <c r="AE29" s="137"/>
      <c r="AF29" s="138">
        <f>AE29/AE35</f>
        <v>0</v>
      </c>
      <c r="AG29" s="137"/>
      <c r="AH29" s="138">
        <f>AG29/AG35</f>
        <v>0</v>
      </c>
      <c r="AI29" s="137"/>
      <c r="AJ29" s="138">
        <f>AI29/AI35</f>
        <v>0</v>
      </c>
    </row>
    <row r="30">
      <c r="A30" s="139" t="s">
        <v>4216</v>
      </c>
      <c r="B30" s="135">
        <f>COUNTIFS(Seeds!D:D,"=Ortografía+cast",Seeds!Y:Y,"=Magnitudes y medida")+B31</f>
        <v>121</v>
      </c>
      <c r="C30" s="150">
        <f>B30/B35</f>
        <v>1</v>
      </c>
      <c r="D30" s="131"/>
      <c r="E30" s="137">
        <v>0.0</v>
      </c>
      <c r="F30" s="138">
        <f>E30/E35</f>
        <v>0</v>
      </c>
      <c r="G30" s="137">
        <v>0.0</v>
      </c>
      <c r="H30" s="138">
        <f>G30/G35</f>
        <v>0</v>
      </c>
      <c r="I30" s="137">
        <v>0.0</v>
      </c>
      <c r="J30" s="138">
        <f>I30/I35</f>
        <v>0</v>
      </c>
      <c r="K30" s="137">
        <v>0.0</v>
      </c>
      <c r="L30" s="138">
        <f>K30/K35</f>
        <v>0</v>
      </c>
      <c r="M30" s="137">
        <v>0.0</v>
      </c>
      <c r="N30" s="138">
        <f>M30/M35</f>
        <v>0</v>
      </c>
      <c r="O30" s="137">
        <v>0.0</v>
      </c>
      <c r="P30" s="138">
        <f>O30/O35</f>
        <v>0</v>
      </c>
      <c r="Q30" s="137">
        <v>105.0</v>
      </c>
      <c r="R30" s="138">
        <f>Q30/Q35</f>
        <v>0.867768595</v>
      </c>
      <c r="S30" s="137"/>
      <c r="T30" s="138">
        <f>S30/S35</f>
        <v>0</v>
      </c>
      <c r="U30" s="137"/>
      <c r="V30" s="138">
        <f>U30/U35</f>
        <v>0</v>
      </c>
      <c r="W30" s="137"/>
      <c r="X30" s="138">
        <f>W30/W35</f>
        <v>0</v>
      </c>
      <c r="Y30" s="137"/>
      <c r="Z30" s="138">
        <f>Y30/Y35</f>
        <v>0</v>
      </c>
      <c r="AA30" s="137"/>
      <c r="AB30" s="138">
        <f>AA30/AA35</f>
        <v>0</v>
      </c>
      <c r="AC30" s="137"/>
      <c r="AD30" s="138">
        <f>AC30/AC35</f>
        <v>0</v>
      </c>
      <c r="AE30" s="137"/>
      <c r="AF30" s="138">
        <f>AE30/AE35</f>
        <v>0</v>
      </c>
      <c r="AG30" s="137"/>
      <c r="AH30" s="138">
        <f>AG30/AG35</f>
        <v>0</v>
      </c>
      <c r="AI30" s="137"/>
      <c r="AJ30" s="138">
        <f>AI30/AI35</f>
        <v>0</v>
      </c>
    </row>
    <row r="31">
      <c r="A31" s="134" t="s">
        <v>4217</v>
      </c>
      <c r="B31" s="135">
        <f>COUNTIFS(Seeds!D:D,"=JSON sin imagen",Seeds!Y:Y,"=Magnitudes y medida")+B32</f>
        <v>121</v>
      </c>
      <c r="C31" s="150">
        <f>B31/B35</f>
        <v>1</v>
      </c>
      <c r="D31" s="131"/>
      <c r="E31" s="137">
        <v>0.0</v>
      </c>
      <c r="F31" s="138">
        <f>E31/E35</f>
        <v>0</v>
      </c>
      <c r="G31" s="137">
        <v>0.0</v>
      </c>
      <c r="H31" s="138">
        <f>G31/G35</f>
        <v>0</v>
      </c>
      <c r="I31" s="137">
        <v>0.0</v>
      </c>
      <c r="J31" s="138">
        <f>I31/I35</f>
        <v>0</v>
      </c>
      <c r="K31" s="137">
        <v>0.0</v>
      </c>
      <c r="L31" s="138">
        <f>K31/K35</f>
        <v>0</v>
      </c>
      <c r="M31" s="137">
        <v>0.0</v>
      </c>
      <c r="N31" s="138">
        <f>M31/M35</f>
        <v>0</v>
      </c>
      <c r="O31" s="137">
        <v>0.0</v>
      </c>
      <c r="P31" s="138">
        <f>O31/O35</f>
        <v>0</v>
      </c>
      <c r="Q31" s="137">
        <v>64.0</v>
      </c>
      <c r="R31" s="138">
        <f>Q31/Q35</f>
        <v>0.5289256198</v>
      </c>
      <c r="S31" s="137"/>
      <c r="T31" s="138">
        <f>S31/S35</f>
        <v>0</v>
      </c>
      <c r="U31" s="137"/>
      <c r="V31" s="138">
        <f>U31/U35</f>
        <v>0</v>
      </c>
      <c r="W31" s="137"/>
      <c r="X31" s="138">
        <f>W31/W35</f>
        <v>0</v>
      </c>
      <c r="Y31" s="137"/>
      <c r="Z31" s="138">
        <f>Y31/Y35</f>
        <v>0</v>
      </c>
      <c r="AA31" s="137"/>
      <c r="AB31" s="138">
        <f>AA31/AA35</f>
        <v>0</v>
      </c>
      <c r="AC31" s="137"/>
      <c r="AD31" s="138">
        <f>AC31/AC35</f>
        <v>0</v>
      </c>
      <c r="AE31" s="137"/>
      <c r="AF31" s="138">
        <f>AE31/AE35</f>
        <v>0</v>
      </c>
      <c r="AG31" s="137"/>
      <c r="AH31" s="138">
        <f>AG31/AG35</f>
        <v>0</v>
      </c>
      <c r="AI31" s="137"/>
      <c r="AJ31" s="138">
        <f>AI31/AI35</f>
        <v>0</v>
      </c>
    </row>
    <row r="32">
      <c r="A32" s="134" t="s">
        <v>4218</v>
      </c>
      <c r="B32" s="135">
        <f>COUNTIFS(Seeds!D:D,"=JSON con imagen",Seeds!Y:Y,"=Magnitudes y medida")+B33</f>
        <v>121</v>
      </c>
      <c r="C32" s="150">
        <f>B32/B35</f>
        <v>1</v>
      </c>
      <c r="D32" s="131"/>
      <c r="E32" s="137">
        <v>0.0</v>
      </c>
      <c r="F32" s="138">
        <f>E32/E35</f>
        <v>0</v>
      </c>
      <c r="G32" s="137">
        <v>0.0</v>
      </c>
      <c r="H32" s="138">
        <f>G32/G35</f>
        <v>0</v>
      </c>
      <c r="I32" s="137">
        <v>0.0</v>
      </c>
      <c r="J32" s="138">
        <f>I32/I35</f>
        <v>0</v>
      </c>
      <c r="K32" s="137">
        <v>0.0</v>
      </c>
      <c r="L32" s="138">
        <f>K32/K35</f>
        <v>0</v>
      </c>
      <c r="M32" s="137">
        <v>0.0</v>
      </c>
      <c r="N32" s="138">
        <f>M32/M35</f>
        <v>0</v>
      </c>
      <c r="O32" s="137">
        <v>0.0</v>
      </c>
      <c r="P32" s="138">
        <f>O32/O35</f>
        <v>0</v>
      </c>
      <c r="Q32" s="137">
        <v>53.0</v>
      </c>
      <c r="R32" s="138">
        <f>Q32/Q35</f>
        <v>0.4380165289</v>
      </c>
      <c r="S32" s="137"/>
      <c r="T32" s="138">
        <f>S32/S35</f>
        <v>0</v>
      </c>
      <c r="U32" s="137"/>
      <c r="V32" s="138">
        <f>U32/U35</f>
        <v>0</v>
      </c>
      <c r="W32" s="137"/>
      <c r="X32" s="138">
        <f>W32/W35</f>
        <v>0</v>
      </c>
      <c r="Y32" s="137"/>
      <c r="Z32" s="138">
        <f>Y32/Y35</f>
        <v>0</v>
      </c>
      <c r="AA32" s="137"/>
      <c r="AB32" s="138">
        <f>AA32/AA35</f>
        <v>0</v>
      </c>
      <c r="AC32" s="137"/>
      <c r="AD32" s="138">
        <f>AC32/AC35</f>
        <v>0</v>
      </c>
      <c r="AE32" s="137"/>
      <c r="AF32" s="138">
        <f>AE32/AE35</f>
        <v>0</v>
      </c>
      <c r="AG32" s="137"/>
      <c r="AH32" s="138">
        <f>AG32/AG35</f>
        <v>0</v>
      </c>
      <c r="AI32" s="137"/>
      <c r="AJ32" s="138">
        <f>AI32/AI35</f>
        <v>0</v>
      </c>
    </row>
    <row r="33">
      <c r="A33" s="134" t="s">
        <v>33</v>
      </c>
      <c r="B33" s="151">
        <f>COUNTIFS(Seeds!D:D,"=JSON revisado",Seeds!Y:Y,"=Magnitudes y medida")</f>
        <v>121</v>
      </c>
      <c r="C33" s="150">
        <f>B33/B35</f>
        <v>1</v>
      </c>
      <c r="D33" s="131"/>
      <c r="E33" s="137">
        <v>0.0</v>
      </c>
      <c r="F33" s="138">
        <f>E33/E35</f>
        <v>0</v>
      </c>
      <c r="G33" s="137">
        <v>0.0</v>
      </c>
      <c r="H33" s="138">
        <f>G33/G35</f>
        <v>0</v>
      </c>
      <c r="I33" s="137">
        <v>0.0</v>
      </c>
      <c r="J33" s="138">
        <f>I33/I35</f>
        <v>0</v>
      </c>
      <c r="K33" s="137">
        <v>0.0</v>
      </c>
      <c r="L33" s="138">
        <f>K33/K35</f>
        <v>0</v>
      </c>
      <c r="M33" s="137">
        <v>0.0</v>
      </c>
      <c r="N33" s="138">
        <f>M33/M35</f>
        <v>0</v>
      </c>
      <c r="O33" s="137">
        <v>0.0</v>
      </c>
      <c r="P33" s="138">
        <f>O33/O35</f>
        <v>0</v>
      </c>
      <c r="Q33" s="137">
        <v>50.0</v>
      </c>
      <c r="R33" s="138">
        <f>Q33/Q35</f>
        <v>0.4132231405</v>
      </c>
      <c r="S33" s="137"/>
      <c r="T33" s="138">
        <f>S33/S35</f>
        <v>0</v>
      </c>
      <c r="U33" s="137"/>
      <c r="V33" s="138">
        <f>U33/U35</f>
        <v>0</v>
      </c>
      <c r="W33" s="137"/>
      <c r="X33" s="138">
        <f>W33/W35</f>
        <v>0</v>
      </c>
      <c r="Y33" s="137"/>
      <c r="Z33" s="138">
        <f>Y33/Y35</f>
        <v>0</v>
      </c>
      <c r="AA33" s="137"/>
      <c r="AB33" s="138">
        <f>AA33/AA35</f>
        <v>0</v>
      </c>
      <c r="AC33" s="137"/>
      <c r="AD33" s="138">
        <f>AC33/AC35</f>
        <v>0</v>
      </c>
      <c r="AE33" s="137"/>
      <c r="AF33" s="138">
        <f>AE33/AE35</f>
        <v>0</v>
      </c>
      <c r="AG33" s="137"/>
      <c r="AH33" s="138">
        <f>AG33/AG35</f>
        <v>0</v>
      </c>
      <c r="AI33" s="137"/>
      <c r="AJ33" s="138">
        <f>AI33/AI35</f>
        <v>0</v>
      </c>
    </row>
    <row r="34">
      <c r="A34" s="139" t="s">
        <v>4219</v>
      </c>
      <c r="B34" s="135">
        <f>COUNTIFS(Seeds!E:E,"=Sí",Seeds!Y:Y,"=Magnitudes y medida")</f>
        <v>0</v>
      </c>
      <c r="C34" s="150">
        <f>B34/B35</f>
        <v>0</v>
      </c>
      <c r="D34" s="131"/>
      <c r="E34" s="137">
        <v>0.0</v>
      </c>
      <c r="F34" s="138">
        <f>E34/E35</f>
        <v>0</v>
      </c>
      <c r="G34" s="137">
        <v>0.0</v>
      </c>
      <c r="H34" s="138">
        <f>G34/G35</f>
        <v>0</v>
      </c>
      <c r="I34" s="137">
        <v>0.0</v>
      </c>
      <c r="J34" s="138">
        <f>I34/I35</f>
        <v>0</v>
      </c>
      <c r="K34" s="137">
        <v>0.0</v>
      </c>
      <c r="L34" s="138">
        <f>K34/K35</f>
        <v>0</v>
      </c>
      <c r="M34" s="137">
        <v>0.0</v>
      </c>
      <c r="N34" s="138">
        <f>M34/M35</f>
        <v>0</v>
      </c>
      <c r="O34" s="137">
        <v>0.0</v>
      </c>
      <c r="P34" s="138">
        <f>O34/O35</f>
        <v>0</v>
      </c>
      <c r="Q34" s="137">
        <v>7.0</v>
      </c>
      <c r="R34" s="138">
        <f>Q34/Q35</f>
        <v>0.05785123967</v>
      </c>
      <c r="S34" s="137"/>
      <c r="T34" s="138">
        <f>S34/S35</f>
        <v>0</v>
      </c>
      <c r="U34" s="137"/>
      <c r="V34" s="138">
        <f>U34/U35</f>
        <v>0</v>
      </c>
      <c r="W34" s="137"/>
      <c r="X34" s="138">
        <f>W34/W35</f>
        <v>0</v>
      </c>
      <c r="Y34" s="137"/>
      <c r="Z34" s="138">
        <f>Y34/Y35</f>
        <v>0</v>
      </c>
      <c r="AA34" s="137"/>
      <c r="AB34" s="138">
        <f>AA34/AA35</f>
        <v>0</v>
      </c>
      <c r="AC34" s="137"/>
      <c r="AD34" s="138">
        <f>AC34/AC35</f>
        <v>0</v>
      </c>
      <c r="AE34" s="137"/>
      <c r="AF34" s="138">
        <f>AE34/AE35</f>
        <v>0</v>
      </c>
      <c r="AG34" s="137"/>
      <c r="AH34" s="138">
        <f>AG34/AG35</f>
        <v>0</v>
      </c>
      <c r="AI34" s="137"/>
      <c r="AJ34" s="138">
        <f>AI34/AI35</f>
        <v>0</v>
      </c>
    </row>
    <row r="35">
      <c r="A35" s="139" t="s">
        <v>219</v>
      </c>
      <c r="B35" s="135">
        <f>COUNTIFS(Seeds!Y:Y,"=Magnitudes y medida")-COUNTIFS(Seeds!Y:Y,"=Magnitudes y medida",Seeds!D:D,"=No hacer")</f>
        <v>121</v>
      </c>
      <c r="C35" s="142">
        <f>SUM(C29:C33)/5</f>
        <v>1</v>
      </c>
      <c r="D35" s="131"/>
      <c r="E35" s="158">
        <f>B35</f>
        <v>121</v>
      </c>
      <c r="F35" s="152"/>
      <c r="G35" s="158">
        <f>B35</f>
        <v>121</v>
      </c>
      <c r="H35" s="152"/>
      <c r="I35" s="158">
        <f>B35</f>
        <v>121</v>
      </c>
      <c r="J35" s="152"/>
      <c r="K35" s="158">
        <f>B35</f>
        <v>121</v>
      </c>
      <c r="L35" s="152"/>
      <c r="M35" s="158">
        <f>B35</f>
        <v>121</v>
      </c>
      <c r="N35" s="164"/>
      <c r="O35" s="158">
        <f>B35</f>
        <v>121</v>
      </c>
      <c r="P35" s="152"/>
      <c r="Q35" s="158">
        <f>B35</f>
        <v>121</v>
      </c>
      <c r="R35" s="152"/>
      <c r="S35" s="158">
        <f>B35</f>
        <v>121</v>
      </c>
      <c r="T35" s="152"/>
      <c r="U35" s="158">
        <f>B35</f>
        <v>121</v>
      </c>
      <c r="V35" s="153"/>
      <c r="W35" s="158">
        <f>B35</f>
        <v>121</v>
      </c>
      <c r="X35" s="153"/>
      <c r="Y35" s="158">
        <f>B35</f>
        <v>121</v>
      </c>
      <c r="Z35" s="153"/>
      <c r="AA35" s="143">
        <f>B35</f>
        <v>121</v>
      </c>
      <c r="AB35" s="144">
        <f>SUM(AB29:AB33)/5</f>
        <v>0</v>
      </c>
      <c r="AC35" s="143">
        <f>B35</f>
        <v>121</v>
      </c>
      <c r="AD35" s="144">
        <f>SUM(AD29:AD33)/5</f>
        <v>0</v>
      </c>
      <c r="AE35" s="143">
        <f>B35</f>
        <v>121</v>
      </c>
      <c r="AF35" s="144">
        <f>SUM(AF29:AF33)/5</f>
        <v>0</v>
      </c>
      <c r="AG35" s="143">
        <f>B35</f>
        <v>121</v>
      </c>
      <c r="AH35" s="144">
        <f>SUM(AH29:AH33)/5</f>
        <v>0</v>
      </c>
      <c r="AI35" s="143">
        <f>B35</f>
        <v>121</v>
      </c>
      <c r="AJ35" s="144">
        <f>SUM(AJ29:AJ33)/5</f>
        <v>0</v>
      </c>
    </row>
    <row r="36">
      <c r="A36" s="145"/>
      <c r="B36" s="131"/>
      <c r="C36" s="154"/>
      <c r="D36" s="131"/>
      <c r="E36" s="159"/>
      <c r="F36" s="160"/>
      <c r="G36" s="159"/>
      <c r="H36" s="160"/>
      <c r="I36" s="159"/>
      <c r="J36" s="160"/>
      <c r="K36" s="159"/>
      <c r="L36" s="160"/>
      <c r="M36" s="159"/>
      <c r="N36" s="160"/>
      <c r="O36" s="159"/>
      <c r="P36" s="160"/>
      <c r="Q36" s="159"/>
      <c r="R36" s="160"/>
      <c r="S36" s="159"/>
      <c r="T36" s="160"/>
      <c r="U36" s="159"/>
      <c r="V36" s="161"/>
      <c r="W36" s="159"/>
      <c r="X36" s="161"/>
      <c r="Y36" s="162"/>
      <c r="Z36" s="161"/>
      <c r="AA36" s="159"/>
      <c r="AB36" s="161"/>
      <c r="AC36" s="159"/>
      <c r="AD36" s="161"/>
      <c r="AE36" s="160"/>
      <c r="AF36" s="161"/>
      <c r="AG36" s="160"/>
      <c r="AH36" s="161"/>
      <c r="AI36" s="160"/>
      <c r="AJ36" s="161"/>
    </row>
    <row r="37">
      <c r="A37" s="149" t="s">
        <v>2618</v>
      </c>
      <c r="B37" s="129"/>
      <c r="C37" s="130"/>
      <c r="D37" s="131"/>
      <c r="E37" s="132">
        <v>44841.0</v>
      </c>
      <c r="G37" s="133">
        <v>44848.0</v>
      </c>
      <c r="H37" s="130"/>
      <c r="I37" s="133">
        <v>44855.0</v>
      </c>
      <c r="J37" s="130"/>
      <c r="K37" s="133">
        <v>44862.0</v>
      </c>
      <c r="L37" s="130"/>
      <c r="M37" s="133">
        <v>44869.0</v>
      </c>
      <c r="N37" s="130"/>
      <c r="O37" s="133">
        <v>44876.0</v>
      </c>
      <c r="P37" s="130"/>
      <c r="Q37" s="133">
        <v>44883.0</v>
      </c>
      <c r="R37" s="130"/>
      <c r="S37" s="133">
        <v>44890.0</v>
      </c>
      <c r="T37" s="130"/>
      <c r="U37" s="133">
        <v>44897.0</v>
      </c>
      <c r="V37" s="130"/>
      <c r="W37" s="163">
        <v>44848.0</v>
      </c>
      <c r="X37" s="130"/>
      <c r="Y37" s="163">
        <v>44855.0</v>
      </c>
      <c r="Z37" s="130"/>
      <c r="AA37" s="163">
        <v>44862.0</v>
      </c>
      <c r="AB37" s="130"/>
      <c r="AC37" s="163">
        <v>44869.0</v>
      </c>
      <c r="AD37" s="130"/>
      <c r="AE37" s="163">
        <v>44883.0</v>
      </c>
      <c r="AF37" s="130"/>
      <c r="AG37" s="163">
        <v>44890.0</v>
      </c>
      <c r="AH37" s="130"/>
      <c r="AI37" s="163">
        <v>44897.0</v>
      </c>
      <c r="AJ37" s="130"/>
    </row>
    <row r="38">
      <c r="A38" s="134" t="s">
        <v>4215</v>
      </c>
      <c r="B38" s="135">
        <f>COUNTIFS(Seeds!D:D,"=Pendiente de revisión",Seeds!Y:Y,"=Estadística y probabilidad")+B39</f>
        <v>36</v>
      </c>
      <c r="C38" s="150">
        <f>B38/B44</f>
        <v>1</v>
      </c>
      <c r="D38" s="131"/>
      <c r="E38" s="137">
        <v>0.0</v>
      </c>
      <c r="F38" s="138">
        <f>E38/E44</f>
        <v>0</v>
      </c>
      <c r="G38" s="137">
        <v>0.0</v>
      </c>
      <c r="H38" s="138">
        <f>G38/G44</f>
        <v>0</v>
      </c>
      <c r="I38" s="137">
        <v>0.0</v>
      </c>
      <c r="J38" s="138">
        <f>I38/I44</f>
        <v>0</v>
      </c>
      <c r="K38" s="137">
        <v>0.0</v>
      </c>
      <c r="L38" s="138">
        <f>K38/K44</f>
        <v>0</v>
      </c>
      <c r="M38" s="137">
        <v>0.0</v>
      </c>
      <c r="N38" s="138">
        <f>M38/M44</f>
        <v>0</v>
      </c>
      <c r="O38" s="137">
        <v>0.0</v>
      </c>
      <c r="P38" s="138">
        <f>O38/O44</f>
        <v>0</v>
      </c>
      <c r="Q38" s="137">
        <v>30.0</v>
      </c>
      <c r="R38" s="138">
        <f>Q38/Q44</f>
        <v>0.8333333333</v>
      </c>
      <c r="S38" s="137"/>
      <c r="T38" s="138">
        <f>S38/S44</f>
        <v>0</v>
      </c>
      <c r="U38" s="137"/>
      <c r="V38" s="138">
        <f>U38/U44</f>
        <v>0</v>
      </c>
      <c r="W38" s="137"/>
      <c r="X38" s="138">
        <f>W38/W44</f>
        <v>0</v>
      </c>
      <c r="Y38" s="137"/>
      <c r="Z38" s="138">
        <f>Y38/Y44</f>
        <v>0</v>
      </c>
      <c r="AA38" s="137"/>
      <c r="AB38" s="138">
        <f>AA38/AA44</f>
        <v>0</v>
      </c>
      <c r="AC38" s="137"/>
      <c r="AD38" s="138">
        <f>AC38/AC44</f>
        <v>0</v>
      </c>
      <c r="AE38" s="137"/>
      <c r="AF38" s="138">
        <f>AE38/AE44</f>
        <v>0</v>
      </c>
      <c r="AG38" s="137"/>
      <c r="AH38" s="138">
        <f>AG38/AG44</f>
        <v>0</v>
      </c>
      <c r="AI38" s="137"/>
      <c r="AJ38" s="138">
        <f>AI38/AI44</f>
        <v>0</v>
      </c>
    </row>
    <row r="39">
      <c r="A39" s="139" t="s">
        <v>4216</v>
      </c>
      <c r="B39" s="135">
        <f>COUNTIFS(Seeds!D:D,"=Ortografía+cast",Seeds!Y:Y,"=Estadística y probabilidad")+B40</f>
        <v>36</v>
      </c>
      <c r="C39" s="150">
        <f>B39/B44</f>
        <v>1</v>
      </c>
      <c r="D39" s="131"/>
      <c r="E39" s="137">
        <v>0.0</v>
      </c>
      <c r="F39" s="138">
        <f>E39/E44</f>
        <v>0</v>
      </c>
      <c r="G39" s="137">
        <v>0.0</v>
      </c>
      <c r="H39" s="138">
        <f>G39/G44</f>
        <v>0</v>
      </c>
      <c r="I39" s="137">
        <v>0.0</v>
      </c>
      <c r="J39" s="138">
        <f>I39/I44</f>
        <v>0</v>
      </c>
      <c r="K39" s="137">
        <v>0.0</v>
      </c>
      <c r="L39" s="138">
        <f>K39/K44</f>
        <v>0</v>
      </c>
      <c r="M39" s="137">
        <v>0.0</v>
      </c>
      <c r="N39" s="138">
        <f>M39/M44</f>
        <v>0</v>
      </c>
      <c r="O39" s="137">
        <v>0.0</v>
      </c>
      <c r="P39" s="138">
        <f>O39/O44</f>
        <v>0</v>
      </c>
      <c r="Q39" s="137">
        <v>30.0</v>
      </c>
      <c r="R39" s="138">
        <f>Q39/Q44</f>
        <v>0.8333333333</v>
      </c>
      <c r="S39" s="137"/>
      <c r="T39" s="138">
        <f>S39/S44</f>
        <v>0</v>
      </c>
      <c r="U39" s="137"/>
      <c r="V39" s="138">
        <f>U39/U44</f>
        <v>0</v>
      </c>
      <c r="W39" s="137"/>
      <c r="X39" s="138">
        <f>W39/W44</f>
        <v>0</v>
      </c>
      <c r="Y39" s="137"/>
      <c r="Z39" s="138">
        <f>Y39/Y44</f>
        <v>0</v>
      </c>
      <c r="AA39" s="137"/>
      <c r="AB39" s="138">
        <f>AA39/AA44</f>
        <v>0</v>
      </c>
      <c r="AC39" s="137"/>
      <c r="AD39" s="138">
        <f>AC39/AC44</f>
        <v>0</v>
      </c>
      <c r="AE39" s="137"/>
      <c r="AF39" s="138">
        <f>AE39/AE44</f>
        <v>0</v>
      </c>
      <c r="AG39" s="137"/>
      <c r="AH39" s="138">
        <f>AG39/AG44</f>
        <v>0</v>
      </c>
      <c r="AI39" s="137"/>
      <c r="AJ39" s="138">
        <f>AI39/AI44</f>
        <v>0</v>
      </c>
    </row>
    <row r="40">
      <c r="A40" s="134" t="s">
        <v>4217</v>
      </c>
      <c r="B40" s="135">
        <f>COUNTIFS(Seeds!D:D,"=JSON sin imagen",Seeds!Y:Y,"=Estadística y probabilidad")+B41</f>
        <v>36</v>
      </c>
      <c r="C40" s="150">
        <f>B40/B44</f>
        <v>1</v>
      </c>
      <c r="D40" s="131"/>
      <c r="E40" s="137">
        <v>0.0</v>
      </c>
      <c r="F40" s="138">
        <f>E40/E44</f>
        <v>0</v>
      </c>
      <c r="G40" s="137">
        <v>0.0</v>
      </c>
      <c r="H40" s="138">
        <f>G40/G44</f>
        <v>0</v>
      </c>
      <c r="I40" s="137">
        <v>0.0</v>
      </c>
      <c r="J40" s="138">
        <f>I40/I44</f>
        <v>0</v>
      </c>
      <c r="K40" s="137">
        <v>0.0</v>
      </c>
      <c r="L40" s="138">
        <f>K40/K44</f>
        <v>0</v>
      </c>
      <c r="M40" s="137">
        <v>0.0</v>
      </c>
      <c r="N40" s="138">
        <f>M40/M44</f>
        <v>0</v>
      </c>
      <c r="O40" s="137">
        <v>0.0</v>
      </c>
      <c r="P40" s="138">
        <f>O40/O44</f>
        <v>0</v>
      </c>
      <c r="Q40" s="137">
        <v>25.0</v>
      </c>
      <c r="R40" s="138">
        <f>Q40/Q44</f>
        <v>0.6944444444</v>
      </c>
      <c r="S40" s="137"/>
      <c r="T40" s="138">
        <f>S40/S44</f>
        <v>0</v>
      </c>
      <c r="U40" s="137"/>
      <c r="V40" s="138">
        <f>U40/U44</f>
        <v>0</v>
      </c>
      <c r="W40" s="137"/>
      <c r="X40" s="138">
        <f>W40/W44</f>
        <v>0</v>
      </c>
      <c r="Y40" s="137"/>
      <c r="Z40" s="138">
        <f>Y40/Y44</f>
        <v>0</v>
      </c>
      <c r="AA40" s="137"/>
      <c r="AB40" s="138">
        <f>AA40/AA44</f>
        <v>0</v>
      </c>
      <c r="AC40" s="137"/>
      <c r="AD40" s="138">
        <f>AC40/AC44</f>
        <v>0</v>
      </c>
      <c r="AE40" s="137"/>
      <c r="AF40" s="138">
        <f>AE40/AE44</f>
        <v>0</v>
      </c>
      <c r="AG40" s="137"/>
      <c r="AH40" s="138">
        <f>AG40/AG44</f>
        <v>0</v>
      </c>
      <c r="AI40" s="137"/>
      <c r="AJ40" s="138">
        <f>AI40/AI44</f>
        <v>0</v>
      </c>
    </row>
    <row r="41">
      <c r="A41" s="134" t="s">
        <v>4218</v>
      </c>
      <c r="B41" s="135">
        <f>COUNTIFS(Seeds!D:D,"=JSON con imagen",Seeds!Y:Y,"=Estadística y probabilidad")+B42</f>
        <v>36</v>
      </c>
      <c r="C41" s="150">
        <f>B41/B44</f>
        <v>1</v>
      </c>
      <c r="D41" s="131"/>
      <c r="E41" s="137">
        <v>0.0</v>
      </c>
      <c r="F41" s="138">
        <f>E41/E44</f>
        <v>0</v>
      </c>
      <c r="G41" s="137">
        <v>0.0</v>
      </c>
      <c r="H41" s="138">
        <f>G41/G44</f>
        <v>0</v>
      </c>
      <c r="I41" s="137">
        <v>0.0</v>
      </c>
      <c r="J41" s="138">
        <f>I41/I44</f>
        <v>0</v>
      </c>
      <c r="K41" s="137">
        <v>0.0</v>
      </c>
      <c r="L41" s="138">
        <f>K41/K44</f>
        <v>0</v>
      </c>
      <c r="M41" s="137">
        <v>0.0</v>
      </c>
      <c r="N41" s="138">
        <f>M41/M44</f>
        <v>0</v>
      </c>
      <c r="O41" s="137">
        <v>0.0</v>
      </c>
      <c r="P41" s="138">
        <f>O41/O44</f>
        <v>0</v>
      </c>
      <c r="Q41" s="137">
        <v>25.0</v>
      </c>
      <c r="R41" s="138">
        <f>Q41/Q44</f>
        <v>0.6944444444</v>
      </c>
      <c r="S41" s="137"/>
      <c r="T41" s="138">
        <f>S41/S44</f>
        <v>0</v>
      </c>
      <c r="U41" s="137"/>
      <c r="V41" s="138">
        <f>U41/U44</f>
        <v>0</v>
      </c>
      <c r="W41" s="137"/>
      <c r="X41" s="138">
        <f>W41/W44</f>
        <v>0</v>
      </c>
      <c r="Y41" s="137"/>
      <c r="Z41" s="138">
        <f>Y41/Y44</f>
        <v>0</v>
      </c>
      <c r="AA41" s="137"/>
      <c r="AB41" s="138">
        <f>AA41/AA44</f>
        <v>0</v>
      </c>
      <c r="AC41" s="137"/>
      <c r="AD41" s="138">
        <f>AC41/AC44</f>
        <v>0</v>
      </c>
      <c r="AE41" s="137"/>
      <c r="AF41" s="138">
        <f>AE41/AE44</f>
        <v>0</v>
      </c>
      <c r="AG41" s="137"/>
      <c r="AH41" s="138">
        <f>AG41/AG44</f>
        <v>0</v>
      </c>
      <c r="AI41" s="137"/>
      <c r="AJ41" s="138">
        <f>AI41/AI44</f>
        <v>0</v>
      </c>
    </row>
    <row r="42">
      <c r="A42" s="134" t="s">
        <v>33</v>
      </c>
      <c r="B42" s="135">
        <f>COUNTIFS(Seeds!D:D,"=JSON revisado",Seeds!Y:Y,"=Estadística y probabilidad")</f>
        <v>36</v>
      </c>
      <c r="C42" s="150">
        <f>B42/B44</f>
        <v>1</v>
      </c>
      <c r="D42" s="131"/>
      <c r="E42" s="137">
        <v>0.0</v>
      </c>
      <c r="F42" s="138">
        <f>E42/E44</f>
        <v>0</v>
      </c>
      <c r="G42" s="137">
        <v>0.0</v>
      </c>
      <c r="H42" s="138">
        <f>G42/G44</f>
        <v>0</v>
      </c>
      <c r="I42" s="137">
        <v>0.0</v>
      </c>
      <c r="J42" s="138">
        <f>I42/I44</f>
        <v>0</v>
      </c>
      <c r="K42" s="137">
        <v>0.0</v>
      </c>
      <c r="L42" s="138">
        <f>K42/K44</f>
        <v>0</v>
      </c>
      <c r="M42" s="137">
        <v>0.0</v>
      </c>
      <c r="N42" s="138">
        <f>M42/M44</f>
        <v>0</v>
      </c>
      <c r="O42" s="137">
        <v>0.0</v>
      </c>
      <c r="P42" s="138">
        <f>O42/O44</f>
        <v>0</v>
      </c>
      <c r="Q42" s="137">
        <v>20.0</v>
      </c>
      <c r="R42" s="138">
        <f>Q42/Q44</f>
        <v>0.5555555556</v>
      </c>
      <c r="S42" s="137"/>
      <c r="T42" s="138">
        <f>S42/S44</f>
        <v>0</v>
      </c>
      <c r="U42" s="137"/>
      <c r="V42" s="138">
        <f>U42/U44</f>
        <v>0</v>
      </c>
      <c r="W42" s="137"/>
      <c r="X42" s="138">
        <f>W42/W44</f>
        <v>0</v>
      </c>
      <c r="Y42" s="137"/>
      <c r="Z42" s="138">
        <f>Y42/Y44</f>
        <v>0</v>
      </c>
      <c r="AA42" s="137"/>
      <c r="AB42" s="138">
        <f>AA42/AA44</f>
        <v>0</v>
      </c>
      <c r="AC42" s="137"/>
      <c r="AD42" s="138">
        <f>AC42/AC44</f>
        <v>0</v>
      </c>
      <c r="AE42" s="137"/>
      <c r="AF42" s="138">
        <f>AE42/AE44</f>
        <v>0</v>
      </c>
      <c r="AG42" s="137"/>
      <c r="AH42" s="138">
        <f>AG42/AG44</f>
        <v>0</v>
      </c>
      <c r="AI42" s="137"/>
      <c r="AJ42" s="138">
        <f>AI42/AI44</f>
        <v>0</v>
      </c>
    </row>
    <row r="43">
      <c r="A43" s="141" t="s">
        <v>4219</v>
      </c>
      <c r="B43" s="135">
        <f>COUNTIFS(Seeds!E:E,"=Sí",Seeds!Y:Y,"=Estadística y probabilidad")</f>
        <v>0</v>
      </c>
      <c r="C43" s="150">
        <f>B43/B44</f>
        <v>0</v>
      </c>
      <c r="D43" s="131"/>
      <c r="E43" s="137">
        <v>0.0</v>
      </c>
      <c r="F43" s="138">
        <f>E43/E44</f>
        <v>0</v>
      </c>
      <c r="G43" s="137">
        <v>0.0</v>
      </c>
      <c r="H43" s="138">
        <f>G43/G44</f>
        <v>0</v>
      </c>
      <c r="I43" s="137">
        <v>0.0</v>
      </c>
      <c r="J43" s="138">
        <f>I43/I44</f>
        <v>0</v>
      </c>
      <c r="K43" s="137">
        <v>0.0</v>
      </c>
      <c r="L43" s="138">
        <f>K43/K44</f>
        <v>0</v>
      </c>
      <c r="M43" s="137">
        <v>0.0</v>
      </c>
      <c r="N43" s="138">
        <f>M43/M44</f>
        <v>0</v>
      </c>
      <c r="O43" s="137">
        <v>0.0</v>
      </c>
      <c r="P43" s="138">
        <f>O43/O44</f>
        <v>0</v>
      </c>
      <c r="Q43" s="137">
        <v>0.0</v>
      </c>
      <c r="R43" s="138">
        <f>Q43/Q44</f>
        <v>0</v>
      </c>
      <c r="S43" s="137"/>
      <c r="T43" s="138">
        <f>S43/S44</f>
        <v>0</v>
      </c>
      <c r="U43" s="137"/>
      <c r="V43" s="138">
        <f>U43/U44</f>
        <v>0</v>
      </c>
      <c r="W43" s="137"/>
      <c r="X43" s="138">
        <f>W43/W44</f>
        <v>0</v>
      </c>
      <c r="Y43" s="137"/>
      <c r="Z43" s="138">
        <f>Y43/Y44</f>
        <v>0</v>
      </c>
      <c r="AA43" s="137"/>
      <c r="AB43" s="138">
        <f>AA43/AA44</f>
        <v>0</v>
      </c>
      <c r="AC43" s="137"/>
      <c r="AD43" s="138">
        <f>AC43/AC44</f>
        <v>0</v>
      </c>
      <c r="AE43" s="137"/>
      <c r="AF43" s="138">
        <f>AE43/AE44</f>
        <v>0</v>
      </c>
      <c r="AG43" s="137"/>
      <c r="AH43" s="138">
        <f>AG43/AG44</f>
        <v>0</v>
      </c>
      <c r="AI43" s="137"/>
      <c r="AJ43" s="138">
        <f>AI43/AI44</f>
        <v>0</v>
      </c>
    </row>
    <row r="44">
      <c r="A44" s="141" t="s">
        <v>219</v>
      </c>
      <c r="B44" s="135">
        <f>COUNTIFS(Seeds!Y:Y,"=Estadística y probabilidad")-COUNTIFS(Seeds!Y:Y,"=Estadística y probabilidad",Seeds!D:D,"=No hacer")</f>
        <v>36</v>
      </c>
      <c r="C44" s="142">
        <f>SUM(C38:C42)/5</f>
        <v>1</v>
      </c>
      <c r="D44" s="131"/>
      <c r="E44" s="143">
        <f>B44</f>
        <v>36</v>
      </c>
      <c r="F44" s="152"/>
      <c r="G44" s="143">
        <f>B44</f>
        <v>36</v>
      </c>
      <c r="H44" s="152"/>
      <c r="I44" s="143">
        <f>B44</f>
        <v>36</v>
      </c>
      <c r="J44" s="152"/>
      <c r="K44" s="143">
        <f>B44</f>
        <v>36</v>
      </c>
      <c r="L44" s="152"/>
      <c r="M44" s="143">
        <f>B44</f>
        <v>36</v>
      </c>
      <c r="N44" s="152"/>
      <c r="O44" s="143">
        <f>B44</f>
        <v>36</v>
      </c>
      <c r="P44" s="152"/>
      <c r="Q44" s="143">
        <f>B44</f>
        <v>36</v>
      </c>
      <c r="R44" s="152"/>
      <c r="S44" s="143">
        <f>B44</f>
        <v>36</v>
      </c>
      <c r="T44" s="152"/>
      <c r="U44" s="143">
        <f>B44</f>
        <v>36</v>
      </c>
      <c r="V44" s="153"/>
      <c r="W44" s="143">
        <f>B44</f>
        <v>36</v>
      </c>
      <c r="X44" s="153"/>
      <c r="Y44" s="143">
        <f>B44</f>
        <v>36</v>
      </c>
      <c r="Z44" s="153"/>
      <c r="AA44" s="143">
        <f>B44</f>
        <v>36</v>
      </c>
      <c r="AB44" s="144">
        <f>SUM(AB38:AB42)/5</f>
        <v>0</v>
      </c>
      <c r="AC44" s="143">
        <f>B44</f>
        <v>36</v>
      </c>
      <c r="AD44" s="144">
        <f>SUM(AD38:AD42)/5</f>
        <v>0</v>
      </c>
      <c r="AE44" s="143">
        <f>B44</f>
        <v>36</v>
      </c>
      <c r="AF44" s="144">
        <f>SUM(AF38:AF42)/5</f>
        <v>0</v>
      </c>
      <c r="AG44" s="143">
        <f>B44</f>
        <v>36</v>
      </c>
      <c r="AH44" s="144">
        <f>SUM(AH38:AH42)/5</f>
        <v>0</v>
      </c>
      <c r="AI44" s="143">
        <f>B44</f>
        <v>36</v>
      </c>
      <c r="AJ44" s="144">
        <f>SUM(AJ38:AJ42)/5</f>
        <v>0</v>
      </c>
    </row>
  </sheetData>
  <mergeCells count="85">
    <mergeCell ref="AE19:AF19"/>
    <mergeCell ref="AG19:AH19"/>
    <mergeCell ref="Q19:R19"/>
    <mergeCell ref="S19:T19"/>
    <mergeCell ref="U19:V19"/>
    <mergeCell ref="W19:X19"/>
    <mergeCell ref="Y19:Z19"/>
    <mergeCell ref="AA19:AB19"/>
    <mergeCell ref="AC19:AD19"/>
    <mergeCell ref="AE28:AF28"/>
    <mergeCell ref="AG28:AH28"/>
    <mergeCell ref="AI28:AJ28"/>
    <mergeCell ref="Q28:R28"/>
    <mergeCell ref="S28:T28"/>
    <mergeCell ref="U28:V28"/>
    <mergeCell ref="W28:X28"/>
    <mergeCell ref="Y28:Z28"/>
    <mergeCell ref="AA28:AB28"/>
    <mergeCell ref="AC28:AD28"/>
    <mergeCell ref="A28:C28"/>
    <mergeCell ref="E28:F28"/>
    <mergeCell ref="G28:H28"/>
    <mergeCell ref="I28:J28"/>
    <mergeCell ref="K28:L28"/>
    <mergeCell ref="M28:N28"/>
    <mergeCell ref="O28:P28"/>
    <mergeCell ref="A37:C37"/>
    <mergeCell ref="E37:F37"/>
    <mergeCell ref="G37:H37"/>
    <mergeCell ref="I37:J37"/>
    <mergeCell ref="K37:L37"/>
    <mergeCell ref="M37:N37"/>
    <mergeCell ref="O37:P37"/>
    <mergeCell ref="AE37:AF37"/>
    <mergeCell ref="AG37:AH37"/>
    <mergeCell ref="AI37:AJ37"/>
    <mergeCell ref="Q37:R37"/>
    <mergeCell ref="S37:T37"/>
    <mergeCell ref="U37:V37"/>
    <mergeCell ref="W37:X37"/>
    <mergeCell ref="Y37:Z37"/>
    <mergeCell ref="AA37:AB37"/>
    <mergeCell ref="AC37:AD37"/>
    <mergeCell ref="AE1:AF1"/>
    <mergeCell ref="AG1:AH1"/>
    <mergeCell ref="AI1:AJ1"/>
    <mergeCell ref="Q1:R1"/>
    <mergeCell ref="S1:T1"/>
    <mergeCell ref="U1:V1"/>
    <mergeCell ref="W1:X1"/>
    <mergeCell ref="Y1:Z1"/>
    <mergeCell ref="AA1:AB1"/>
    <mergeCell ref="AC1:AD1"/>
    <mergeCell ref="A1:C1"/>
    <mergeCell ref="E1:F1"/>
    <mergeCell ref="G1:H1"/>
    <mergeCell ref="I1:J1"/>
    <mergeCell ref="K1:L1"/>
    <mergeCell ref="M1:N1"/>
    <mergeCell ref="O1:P1"/>
    <mergeCell ref="AE10:AF10"/>
    <mergeCell ref="AG10:AH10"/>
    <mergeCell ref="AI10:AJ10"/>
    <mergeCell ref="Q10:R10"/>
    <mergeCell ref="S10:T10"/>
    <mergeCell ref="U10:V10"/>
    <mergeCell ref="W10:X10"/>
    <mergeCell ref="Y10:Z10"/>
    <mergeCell ref="AA10:AB10"/>
    <mergeCell ref="AC10:AD10"/>
    <mergeCell ref="A10:C10"/>
    <mergeCell ref="E10:F10"/>
    <mergeCell ref="G10:H10"/>
    <mergeCell ref="I10:J10"/>
    <mergeCell ref="K10:L10"/>
    <mergeCell ref="M10:N10"/>
    <mergeCell ref="O10:P10"/>
    <mergeCell ref="A19:C19"/>
    <mergeCell ref="E19:F19"/>
    <mergeCell ref="G19:H19"/>
    <mergeCell ref="I19:J19"/>
    <mergeCell ref="K19:L19"/>
    <mergeCell ref="M19:N19"/>
    <mergeCell ref="O19:P19"/>
    <mergeCell ref="AI19:AJ19"/>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25"/>
    <col customWidth="1" min="2" max="2" width="24.38"/>
    <col customWidth="1" min="3" max="3" width="60.88"/>
  </cols>
  <sheetData>
    <row r="1">
      <c r="A1" s="165" t="s">
        <v>4220</v>
      </c>
      <c r="D1" s="117"/>
      <c r="E1" s="117"/>
      <c r="F1" s="117"/>
      <c r="G1" s="117"/>
      <c r="H1" s="117"/>
      <c r="I1" s="117"/>
      <c r="J1" s="117"/>
      <c r="K1" s="117"/>
      <c r="L1" s="117"/>
      <c r="M1" s="117"/>
      <c r="N1" s="117"/>
      <c r="O1" s="117"/>
      <c r="P1" s="117"/>
      <c r="Q1" s="117"/>
      <c r="R1" s="117"/>
      <c r="S1" s="117"/>
      <c r="T1" s="117"/>
      <c r="U1" s="117"/>
      <c r="V1" s="117"/>
      <c r="W1" s="117"/>
      <c r="X1" s="117"/>
      <c r="Y1" s="117"/>
      <c r="Z1" s="117"/>
    </row>
    <row r="2">
      <c r="A2" s="166" t="s">
        <v>3</v>
      </c>
      <c r="B2" s="167" t="s">
        <v>4221</v>
      </c>
      <c r="C2" s="166" t="s">
        <v>4222</v>
      </c>
      <c r="D2" s="117"/>
      <c r="E2" s="117"/>
      <c r="F2" s="117"/>
      <c r="G2" s="117"/>
      <c r="H2" s="117"/>
      <c r="I2" s="117"/>
      <c r="J2" s="117"/>
      <c r="K2" s="117"/>
      <c r="L2" s="117"/>
      <c r="M2" s="117"/>
      <c r="N2" s="117"/>
      <c r="O2" s="117"/>
      <c r="P2" s="117"/>
      <c r="Q2" s="117"/>
      <c r="R2" s="117"/>
      <c r="S2" s="117"/>
      <c r="T2" s="117"/>
      <c r="U2" s="117"/>
      <c r="V2" s="117"/>
      <c r="W2" s="117"/>
      <c r="X2" s="117"/>
      <c r="Y2" s="117"/>
      <c r="Z2" s="117"/>
    </row>
    <row r="3">
      <c r="A3" s="168" t="s">
        <v>4215</v>
      </c>
      <c r="B3" s="169" t="s">
        <v>4223</v>
      </c>
      <c r="C3" s="170" t="s">
        <v>4224</v>
      </c>
      <c r="D3" s="117"/>
      <c r="E3" s="117"/>
      <c r="F3" s="117"/>
      <c r="G3" s="117"/>
      <c r="H3" s="117"/>
      <c r="I3" s="117"/>
      <c r="J3" s="117"/>
      <c r="K3" s="117"/>
      <c r="L3" s="117"/>
      <c r="M3" s="117"/>
      <c r="N3" s="117"/>
      <c r="O3" s="117"/>
      <c r="P3" s="117"/>
      <c r="Q3" s="117"/>
      <c r="R3" s="117"/>
      <c r="S3" s="117"/>
      <c r="T3" s="117"/>
      <c r="U3" s="117"/>
      <c r="V3" s="117"/>
      <c r="W3" s="117"/>
      <c r="X3" s="117"/>
      <c r="Y3" s="117"/>
      <c r="Z3" s="117"/>
    </row>
    <row r="4">
      <c r="A4" s="171" t="s">
        <v>4216</v>
      </c>
      <c r="B4" s="172" t="s">
        <v>4223</v>
      </c>
      <c r="C4" s="173" t="s">
        <v>4225</v>
      </c>
      <c r="D4" s="117"/>
      <c r="E4" s="117"/>
      <c r="F4" s="117"/>
      <c r="G4" s="117"/>
      <c r="H4" s="117"/>
      <c r="I4" s="117"/>
      <c r="J4" s="117"/>
      <c r="K4" s="117"/>
      <c r="L4" s="117"/>
      <c r="M4" s="117"/>
      <c r="N4" s="117"/>
      <c r="O4" s="117"/>
      <c r="P4" s="117"/>
      <c r="Q4" s="117"/>
      <c r="R4" s="117"/>
      <c r="S4" s="117"/>
      <c r="T4" s="117"/>
      <c r="U4" s="117"/>
      <c r="V4" s="117"/>
      <c r="W4" s="117"/>
      <c r="X4" s="117"/>
      <c r="Y4" s="117"/>
      <c r="Z4" s="117"/>
    </row>
    <row r="5">
      <c r="A5" s="174" t="s">
        <v>4217</v>
      </c>
      <c r="B5" s="175" t="s">
        <v>4223</v>
      </c>
      <c r="C5" s="176" t="s">
        <v>4226</v>
      </c>
      <c r="D5" s="117"/>
      <c r="E5" s="117"/>
      <c r="F5" s="117"/>
      <c r="G5" s="117"/>
      <c r="H5" s="117"/>
      <c r="I5" s="117"/>
      <c r="J5" s="117"/>
      <c r="K5" s="117"/>
      <c r="L5" s="117"/>
      <c r="M5" s="117"/>
      <c r="N5" s="117"/>
      <c r="O5" s="117"/>
      <c r="P5" s="117"/>
      <c r="Q5" s="117"/>
      <c r="R5" s="117"/>
      <c r="S5" s="117"/>
      <c r="T5" s="117"/>
      <c r="U5" s="117"/>
      <c r="V5" s="117"/>
      <c r="W5" s="117"/>
      <c r="X5" s="117"/>
      <c r="Y5" s="117"/>
      <c r="Z5" s="117"/>
    </row>
    <row r="6">
      <c r="A6" s="177" t="s">
        <v>4218</v>
      </c>
      <c r="B6" s="177" t="s">
        <v>4223</v>
      </c>
      <c r="C6" s="178" t="s">
        <v>4227</v>
      </c>
      <c r="D6" s="117"/>
      <c r="E6" s="117"/>
      <c r="F6" s="117"/>
      <c r="G6" s="117"/>
      <c r="H6" s="117"/>
      <c r="I6" s="117"/>
      <c r="J6" s="117"/>
      <c r="K6" s="117"/>
      <c r="L6" s="117"/>
      <c r="M6" s="117"/>
      <c r="N6" s="117"/>
      <c r="O6" s="117"/>
      <c r="P6" s="117"/>
      <c r="Q6" s="117"/>
      <c r="R6" s="117"/>
      <c r="S6" s="117"/>
      <c r="T6" s="117"/>
      <c r="U6" s="117"/>
      <c r="V6" s="117"/>
      <c r="W6" s="117"/>
      <c r="X6" s="117"/>
      <c r="Y6" s="117"/>
      <c r="Z6" s="117"/>
    </row>
    <row r="7">
      <c r="A7" s="179" t="s">
        <v>33</v>
      </c>
      <c r="B7" s="180" t="s">
        <v>4223</v>
      </c>
      <c r="C7" s="181" t="s">
        <v>4228</v>
      </c>
      <c r="D7" s="117"/>
      <c r="E7" s="117"/>
      <c r="F7" s="117"/>
      <c r="G7" s="117"/>
      <c r="H7" s="117"/>
      <c r="I7" s="117"/>
      <c r="J7" s="117"/>
      <c r="K7" s="117"/>
      <c r="L7" s="117"/>
      <c r="M7" s="117"/>
      <c r="N7" s="117"/>
      <c r="O7" s="117"/>
      <c r="P7" s="117"/>
      <c r="Q7" s="117"/>
      <c r="R7" s="117"/>
      <c r="S7" s="117"/>
      <c r="T7" s="117"/>
      <c r="U7" s="117"/>
      <c r="V7" s="117"/>
      <c r="W7" s="117"/>
      <c r="X7" s="117"/>
      <c r="Y7" s="117"/>
      <c r="Z7" s="117"/>
    </row>
    <row r="8">
      <c r="A8" s="182"/>
      <c r="B8" s="182"/>
      <c r="C8" s="182"/>
      <c r="D8" s="117"/>
      <c r="E8" s="117"/>
      <c r="F8" s="117"/>
      <c r="G8" s="117"/>
      <c r="H8" s="117"/>
      <c r="I8" s="117"/>
      <c r="J8" s="117"/>
      <c r="K8" s="117"/>
      <c r="L8" s="117"/>
      <c r="M8" s="117"/>
      <c r="N8" s="117"/>
      <c r="O8" s="117"/>
      <c r="P8" s="117"/>
      <c r="Q8" s="117"/>
      <c r="R8" s="117"/>
      <c r="S8" s="117"/>
      <c r="T8" s="117"/>
      <c r="U8" s="117"/>
      <c r="V8" s="117"/>
      <c r="W8" s="117"/>
      <c r="X8" s="117"/>
      <c r="Y8" s="117"/>
      <c r="Z8" s="117"/>
    </row>
    <row r="9">
      <c r="A9" s="183" t="s">
        <v>4229</v>
      </c>
      <c r="B9" s="129"/>
      <c r="C9" s="130"/>
      <c r="D9" s="117"/>
      <c r="E9" s="117"/>
      <c r="F9" s="117"/>
      <c r="G9" s="117"/>
      <c r="H9" s="117"/>
      <c r="I9" s="117"/>
      <c r="J9" s="117"/>
      <c r="K9" s="117"/>
      <c r="L9" s="117"/>
      <c r="M9" s="117"/>
      <c r="N9" s="117"/>
      <c r="O9" s="117"/>
      <c r="P9" s="117"/>
      <c r="Q9" s="117"/>
      <c r="R9" s="117"/>
      <c r="S9" s="117"/>
      <c r="T9" s="117"/>
      <c r="U9" s="117"/>
      <c r="V9" s="117"/>
      <c r="W9" s="117"/>
      <c r="X9" s="117"/>
      <c r="Y9" s="117"/>
      <c r="Z9" s="117"/>
    </row>
    <row r="10">
      <c r="A10" s="184" t="s">
        <v>3</v>
      </c>
      <c r="B10" s="167" t="s">
        <v>4221</v>
      </c>
      <c r="C10" s="184" t="s">
        <v>4222</v>
      </c>
      <c r="D10" s="117"/>
      <c r="E10" s="117"/>
      <c r="F10" s="117"/>
      <c r="G10" s="117"/>
      <c r="H10" s="117"/>
      <c r="I10" s="117"/>
      <c r="J10" s="117"/>
      <c r="K10" s="117"/>
      <c r="L10" s="117"/>
      <c r="M10" s="117"/>
      <c r="N10" s="117"/>
      <c r="O10" s="117"/>
      <c r="P10" s="117"/>
      <c r="Q10" s="117"/>
      <c r="R10" s="117"/>
      <c r="S10" s="117"/>
      <c r="T10" s="117"/>
      <c r="U10" s="117"/>
      <c r="V10" s="117"/>
      <c r="W10" s="117"/>
      <c r="X10" s="117"/>
      <c r="Y10" s="117"/>
      <c r="Z10" s="117"/>
    </row>
    <row r="11">
      <c r="A11" s="185"/>
      <c r="B11" s="185"/>
      <c r="C11" s="186" t="s">
        <v>4230</v>
      </c>
      <c r="D11" s="117"/>
      <c r="E11" s="117"/>
      <c r="F11" s="117"/>
      <c r="G11" s="117"/>
      <c r="H11" s="117"/>
      <c r="I11" s="117"/>
      <c r="J11" s="117"/>
      <c r="K11" s="117"/>
      <c r="L11" s="117"/>
      <c r="M11" s="117"/>
      <c r="N11" s="117"/>
      <c r="O11" s="117"/>
      <c r="P11" s="117"/>
      <c r="Q11" s="117"/>
      <c r="R11" s="117"/>
      <c r="S11" s="117"/>
      <c r="T11" s="117"/>
      <c r="U11" s="117"/>
      <c r="V11" s="117"/>
      <c r="W11" s="117"/>
      <c r="X11" s="117"/>
      <c r="Y11" s="117"/>
      <c r="Z11" s="117"/>
    </row>
    <row r="12">
      <c r="A12" s="187" t="s">
        <v>4231</v>
      </c>
      <c r="B12" s="187" t="s">
        <v>4223</v>
      </c>
      <c r="C12" s="188" t="s">
        <v>4232</v>
      </c>
      <c r="D12" s="117"/>
      <c r="E12" s="117"/>
      <c r="F12" s="117"/>
      <c r="G12" s="117"/>
      <c r="H12" s="117"/>
      <c r="I12" s="117"/>
      <c r="J12" s="117"/>
      <c r="K12" s="117"/>
      <c r="L12" s="117"/>
      <c r="M12" s="117"/>
      <c r="N12" s="117"/>
      <c r="O12" s="117"/>
      <c r="P12" s="117"/>
      <c r="Q12" s="117"/>
      <c r="R12" s="117"/>
      <c r="S12" s="117"/>
      <c r="T12" s="117"/>
      <c r="U12" s="117"/>
      <c r="V12" s="117"/>
      <c r="W12" s="117"/>
      <c r="X12" s="117"/>
      <c r="Y12" s="117"/>
      <c r="Z12" s="117"/>
    </row>
    <row r="13">
      <c r="A13" s="189" t="s">
        <v>2818</v>
      </c>
      <c r="B13" s="189" t="s">
        <v>4233</v>
      </c>
      <c r="C13" s="190" t="s">
        <v>4234</v>
      </c>
      <c r="D13" s="117"/>
      <c r="E13" s="117"/>
      <c r="F13" s="117"/>
      <c r="G13" s="117"/>
      <c r="H13" s="117"/>
      <c r="I13" s="117"/>
      <c r="J13" s="117"/>
      <c r="K13" s="117"/>
      <c r="L13" s="117"/>
      <c r="M13" s="117"/>
      <c r="N13" s="117"/>
      <c r="O13" s="117"/>
      <c r="P13" s="117"/>
      <c r="Q13" s="117"/>
      <c r="R13" s="117"/>
      <c r="S13" s="117"/>
      <c r="T13" s="117"/>
      <c r="U13" s="117"/>
      <c r="V13" s="117"/>
      <c r="W13" s="117"/>
      <c r="X13" s="117"/>
      <c r="Y13" s="117"/>
      <c r="Z13" s="117"/>
    </row>
    <row r="14">
      <c r="A14" s="191" t="s">
        <v>4235</v>
      </c>
      <c r="B14" s="191" t="s">
        <v>4223</v>
      </c>
      <c r="C14" s="192" t="s">
        <v>4236</v>
      </c>
      <c r="D14" s="117"/>
      <c r="E14" s="117"/>
      <c r="F14" s="117"/>
      <c r="G14" s="117"/>
      <c r="H14" s="117"/>
      <c r="I14" s="117"/>
      <c r="J14" s="117"/>
      <c r="K14" s="117"/>
      <c r="L14" s="117"/>
      <c r="M14" s="117"/>
      <c r="N14" s="117"/>
      <c r="O14" s="117"/>
      <c r="P14" s="117"/>
      <c r="Q14" s="117"/>
      <c r="R14" s="117"/>
      <c r="S14" s="117"/>
      <c r="T14" s="117"/>
      <c r="U14" s="117"/>
      <c r="V14" s="117"/>
      <c r="W14" s="117"/>
      <c r="X14" s="117"/>
      <c r="Y14" s="117"/>
      <c r="Z14" s="117"/>
    </row>
    <row r="15">
      <c r="A15" s="193" t="s">
        <v>2800</v>
      </c>
      <c r="B15" s="193" t="s">
        <v>4223</v>
      </c>
      <c r="C15" s="194" t="s">
        <v>4237</v>
      </c>
      <c r="D15" s="117"/>
      <c r="E15" s="117"/>
      <c r="F15" s="117"/>
      <c r="G15" s="117"/>
      <c r="H15" s="117"/>
      <c r="I15" s="117"/>
      <c r="J15" s="117"/>
      <c r="K15" s="117"/>
      <c r="L15" s="117"/>
      <c r="M15" s="117"/>
      <c r="N15" s="117"/>
      <c r="O15" s="117"/>
      <c r="P15" s="117"/>
      <c r="Q15" s="117"/>
      <c r="R15" s="117"/>
      <c r="S15" s="117"/>
      <c r="T15" s="117"/>
      <c r="U15" s="117"/>
      <c r="V15" s="117"/>
      <c r="W15" s="117"/>
      <c r="X15" s="117"/>
      <c r="Y15" s="117"/>
      <c r="Z15" s="117"/>
    </row>
    <row r="16">
      <c r="A16" s="117"/>
      <c r="B16" s="117"/>
      <c r="C16" s="117"/>
      <c r="D16" s="117"/>
      <c r="E16" s="117"/>
      <c r="F16" s="117"/>
      <c r="G16" s="117"/>
      <c r="H16" s="117"/>
      <c r="I16" s="117"/>
      <c r="J16" s="117"/>
      <c r="K16" s="117"/>
      <c r="L16" s="117"/>
      <c r="M16" s="117"/>
      <c r="N16" s="117"/>
      <c r="O16" s="117"/>
      <c r="P16" s="117"/>
      <c r="Q16" s="117"/>
      <c r="R16" s="117"/>
      <c r="S16" s="117"/>
      <c r="T16" s="117"/>
      <c r="U16" s="117"/>
      <c r="V16" s="117"/>
      <c r="W16" s="117"/>
      <c r="X16" s="117"/>
      <c r="Y16" s="117"/>
      <c r="Z16" s="117"/>
    </row>
    <row r="17">
      <c r="A17" s="117"/>
      <c r="B17" s="117"/>
      <c r="C17" s="117"/>
      <c r="D17" s="117"/>
      <c r="E17" s="117"/>
      <c r="F17" s="117"/>
      <c r="G17" s="117"/>
      <c r="H17" s="117"/>
      <c r="I17" s="117"/>
      <c r="J17" s="117"/>
      <c r="K17" s="117"/>
      <c r="L17" s="117"/>
      <c r="M17" s="117"/>
      <c r="N17" s="117"/>
      <c r="O17" s="117"/>
      <c r="P17" s="117"/>
      <c r="Q17" s="117"/>
      <c r="R17" s="117"/>
      <c r="S17" s="117"/>
      <c r="T17" s="117"/>
      <c r="U17" s="117"/>
      <c r="V17" s="117"/>
      <c r="W17" s="117"/>
      <c r="X17" s="117"/>
      <c r="Y17" s="117"/>
      <c r="Z17" s="117"/>
    </row>
    <row r="18">
      <c r="A18" s="117"/>
      <c r="B18" s="117"/>
      <c r="C18" s="117"/>
      <c r="D18" s="117"/>
      <c r="E18" s="117"/>
      <c r="F18" s="117"/>
      <c r="G18" s="117"/>
      <c r="H18" s="117"/>
      <c r="I18" s="117"/>
      <c r="J18" s="117"/>
      <c r="K18" s="117"/>
      <c r="L18" s="117"/>
      <c r="M18" s="117"/>
      <c r="N18" s="117"/>
      <c r="O18" s="117"/>
      <c r="P18" s="117"/>
      <c r="Q18" s="117"/>
      <c r="R18" s="117"/>
      <c r="S18" s="117"/>
      <c r="T18" s="117"/>
      <c r="U18" s="117"/>
      <c r="V18" s="117"/>
      <c r="W18" s="117"/>
      <c r="X18" s="117"/>
      <c r="Y18" s="117"/>
      <c r="Z18" s="117"/>
    </row>
    <row r="19">
      <c r="A19" s="117"/>
      <c r="B19" s="117"/>
      <c r="C19" s="117"/>
      <c r="D19" s="117"/>
      <c r="E19" s="117"/>
      <c r="F19" s="117"/>
      <c r="G19" s="117"/>
      <c r="H19" s="117"/>
      <c r="I19" s="117"/>
      <c r="J19" s="117"/>
      <c r="K19" s="117"/>
      <c r="L19" s="117"/>
      <c r="M19" s="117"/>
      <c r="N19" s="117"/>
      <c r="O19" s="117"/>
      <c r="P19" s="117"/>
      <c r="Q19" s="117"/>
      <c r="R19" s="117"/>
      <c r="S19" s="117"/>
      <c r="T19" s="117"/>
      <c r="U19" s="117"/>
      <c r="V19" s="117"/>
      <c r="W19" s="117"/>
      <c r="X19" s="117"/>
      <c r="Y19" s="117"/>
      <c r="Z19" s="117"/>
    </row>
    <row r="20">
      <c r="A20" s="117"/>
      <c r="B20" s="117"/>
      <c r="C20" s="117"/>
      <c r="D20" s="117"/>
      <c r="E20" s="117"/>
      <c r="F20" s="117"/>
      <c r="G20" s="117"/>
      <c r="H20" s="117"/>
      <c r="I20" s="117"/>
      <c r="J20" s="117"/>
      <c r="K20" s="117"/>
      <c r="L20" s="117"/>
      <c r="M20" s="117"/>
      <c r="N20" s="117"/>
      <c r="O20" s="117"/>
      <c r="P20" s="117"/>
      <c r="Q20" s="117"/>
      <c r="R20" s="117"/>
      <c r="S20" s="117"/>
      <c r="T20" s="117"/>
      <c r="U20" s="117"/>
      <c r="V20" s="117"/>
      <c r="W20" s="117"/>
      <c r="X20" s="117"/>
      <c r="Y20" s="117"/>
      <c r="Z20" s="117"/>
    </row>
    <row r="21">
      <c r="A21" s="117"/>
      <c r="B21" s="117"/>
      <c r="C21" s="117"/>
      <c r="D21" s="117"/>
      <c r="E21" s="117"/>
      <c r="F21" s="117"/>
      <c r="G21" s="117"/>
      <c r="H21" s="117"/>
      <c r="I21" s="117"/>
      <c r="J21" s="117"/>
      <c r="K21" s="117"/>
      <c r="L21" s="117"/>
      <c r="M21" s="117"/>
      <c r="N21" s="117"/>
      <c r="O21" s="117"/>
      <c r="P21" s="117"/>
      <c r="Q21" s="117"/>
      <c r="R21" s="117"/>
      <c r="S21" s="117"/>
      <c r="T21" s="117"/>
      <c r="U21" s="117"/>
      <c r="V21" s="117"/>
      <c r="W21" s="117"/>
      <c r="X21" s="117"/>
      <c r="Y21" s="117"/>
      <c r="Z21" s="117"/>
    </row>
    <row r="22">
      <c r="A22" s="117"/>
      <c r="B22" s="117"/>
      <c r="C22" s="117"/>
      <c r="D22" s="117"/>
      <c r="E22" s="117"/>
      <c r="F22" s="117"/>
      <c r="G22" s="117"/>
      <c r="H22" s="117"/>
      <c r="I22" s="117"/>
      <c r="J22" s="117"/>
      <c r="K22" s="117"/>
      <c r="L22" s="117"/>
      <c r="M22" s="117"/>
      <c r="N22" s="117"/>
      <c r="O22" s="117"/>
      <c r="P22" s="117"/>
      <c r="Q22" s="117"/>
      <c r="R22" s="117"/>
      <c r="S22" s="117"/>
      <c r="T22" s="117"/>
      <c r="U22" s="117"/>
      <c r="V22" s="117"/>
      <c r="W22" s="117"/>
      <c r="X22" s="117"/>
      <c r="Y22" s="117"/>
      <c r="Z22" s="117"/>
    </row>
    <row r="23">
      <c r="A23" s="117"/>
      <c r="B23" s="117"/>
      <c r="C23" s="117"/>
      <c r="D23" s="117"/>
      <c r="E23" s="117"/>
      <c r="F23" s="117"/>
      <c r="G23" s="117"/>
      <c r="H23" s="117"/>
      <c r="I23" s="117"/>
      <c r="J23" s="117"/>
      <c r="K23" s="117"/>
      <c r="L23" s="117"/>
      <c r="M23" s="117"/>
      <c r="N23" s="117"/>
      <c r="O23" s="117"/>
      <c r="P23" s="117"/>
      <c r="Q23" s="117"/>
      <c r="R23" s="117"/>
      <c r="S23" s="117"/>
      <c r="T23" s="117"/>
      <c r="U23" s="117"/>
      <c r="V23" s="117"/>
      <c r="W23" s="117"/>
      <c r="X23" s="117"/>
      <c r="Y23" s="117"/>
      <c r="Z23" s="117"/>
    </row>
    <row r="24">
      <c r="A24" s="117"/>
      <c r="B24" s="117"/>
      <c r="C24" s="117"/>
      <c r="D24" s="117"/>
      <c r="E24" s="117"/>
      <c r="F24" s="117"/>
      <c r="G24" s="117"/>
      <c r="H24" s="117"/>
      <c r="I24" s="117"/>
      <c r="J24" s="117"/>
      <c r="K24" s="117"/>
      <c r="L24" s="117"/>
      <c r="M24" s="117"/>
      <c r="N24" s="117"/>
      <c r="O24" s="117"/>
      <c r="P24" s="117"/>
      <c r="Q24" s="117"/>
      <c r="R24" s="117"/>
      <c r="S24" s="117"/>
      <c r="T24" s="117"/>
      <c r="U24" s="117"/>
      <c r="V24" s="117"/>
      <c r="W24" s="117"/>
      <c r="X24" s="117"/>
      <c r="Y24" s="117"/>
      <c r="Z24" s="117"/>
    </row>
    <row r="25">
      <c r="A25" s="117"/>
      <c r="B25" s="117"/>
      <c r="C25" s="117"/>
      <c r="D25" s="117"/>
      <c r="E25" s="117"/>
      <c r="F25" s="117"/>
      <c r="G25" s="117"/>
      <c r="H25" s="117"/>
      <c r="I25" s="117"/>
      <c r="J25" s="117"/>
      <c r="K25" s="117"/>
      <c r="L25" s="117"/>
      <c r="M25" s="117"/>
      <c r="N25" s="117"/>
      <c r="O25" s="117"/>
      <c r="P25" s="117"/>
      <c r="Q25" s="117"/>
      <c r="R25" s="117"/>
      <c r="S25" s="117"/>
      <c r="T25" s="117"/>
      <c r="U25" s="117"/>
      <c r="V25" s="117"/>
      <c r="W25" s="117"/>
      <c r="X25" s="117"/>
      <c r="Y25" s="117"/>
      <c r="Z25" s="117"/>
    </row>
    <row r="26">
      <c r="A26" s="117"/>
      <c r="B26" s="117"/>
      <c r="C26" s="117"/>
      <c r="D26" s="117"/>
      <c r="E26" s="117"/>
      <c r="F26" s="117"/>
      <c r="G26" s="117"/>
      <c r="H26" s="117"/>
      <c r="I26" s="117"/>
      <c r="J26" s="117"/>
      <c r="K26" s="117"/>
      <c r="L26" s="117"/>
      <c r="M26" s="117"/>
      <c r="N26" s="117"/>
      <c r="O26" s="117"/>
      <c r="P26" s="117"/>
      <c r="Q26" s="117"/>
      <c r="R26" s="117"/>
      <c r="S26" s="117"/>
      <c r="T26" s="117"/>
      <c r="U26" s="117"/>
      <c r="V26" s="117"/>
      <c r="W26" s="117"/>
      <c r="X26" s="117"/>
      <c r="Y26" s="117"/>
      <c r="Z26" s="117"/>
    </row>
    <row r="27">
      <c r="A27" s="117"/>
      <c r="B27" s="117"/>
      <c r="C27" s="117"/>
      <c r="D27" s="117"/>
      <c r="E27" s="117"/>
      <c r="F27" s="117"/>
      <c r="G27" s="117"/>
      <c r="H27" s="117"/>
      <c r="I27" s="117"/>
      <c r="J27" s="117"/>
      <c r="K27" s="117"/>
      <c r="L27" s="117"/>
      <c r="M27" s="117"/>
      <c r="N27" s="117"/>
      <c r="O27" s="117"/>
      <c r="P27" s="117"/>
      <c r="Q27" s="117"/>
      <c r="R27" s="117"/>
      <c r="S27" s="117"/>
      <c r="T27" s="117"/>
      <c r="U27" s="117"/>
      <c r="V27" s="117"/>
      <c r="W27" s="117"/>
      <c r="X27" s="117"/>
      <c r="Y27" s="117"/>
      <c r="Z27" s="117"/>
    </row>
    <row r="28">
      <c r="A28" s="117"/>
      <c r="B28" s="117"/>
      <c r="C28" s="117"/>
      <c r="D28" s="117"/>
      <c r="E28" s="117"/>
      <c r="F28" s="117"/>
      <c r="G28" s="117"/>
      <c r="H28" s="117"/>
      <c r="I28" s="117"/>
      <c r="J28" s="117"/>
      <c r="K28" s="117"/>
      <c r="L28" s="117"/>
      <c r="M28" s="117"/>
      <c r="N28" s="117"/>
      <c r="O28" s="117"/>
      <c r="P28" s="117"/>
      <c r="Q28" s="117"/>
      <c r="R28" s="117"/>
      <c r="S28" s="117"/>
      <c r="T28" s="117"/>
      <c r="U28" s="117"/>
      <c r="V28" s="117"/>
      <c r="W28" s="117"/>
      <c r="X28" s="117"/>
      <c r="Y28" s="117"/>
      <c r="Z28" s="117"/>
    </row>
    <row r="29">
      <c r="A29" s="117"/>
      <c r="B29" s="117"/>
      <c r="C29" s="117"/>
      <c r="D29" s="117"/>
      <c r="E29" s="117"/>
      <c r="F29" s="117"/>
      <c r="G29" s="117"/>
      <c r="H29" s="117"/>
      <c r="I29" s="117"/>
      <c r="J29" s="117"/>
      <c r="K29" s="117"/>
      <c r="L29" s="117"/>
      <c r="M29" s="117"/>
      <c r="N29" s="117"/>
      <c r="O29" s="117"/>
      <c r="P29" s="117"/>
      <c r="Q29" s="117"/>
      <c r="R29" s="117"/>
      <c r="S29" s="117"/>
      <c r="T29" s="117"/>
      <c r="U29" s="117"/>
      <c r="V29" s="117"/>
      <c r="W29" s="117"/>
      <c r="X29" s="117"/>
      <c r="Y29" s="117"/>
      <c r="Z29" s="117"/>
    </row>
    <row r="30">
      <c r="A30" s="117"/>
      <c r="B30" s="117"/>
      <c r="C30" s="117"/>
      <c r="D30" s="117"/>
      <c r="E30" s="117"/>
      <c r="F30" s="117"/>
      <c r="G30" s="117"/>
      <c r="H30" s="117"/>
      <c r="I30" s="117"/>
      <c r="J30" s="117"/>
      <c r="K30" s="117"/>
      <c r="L30" s="117"/>
      <c r="M30" s="117"/>
      <c r="N30" s="117"/>
      <c r="O30" s="117"/>
      <c r="P30" s="117"/>
      <c r="Q30" s="117"/>
      <c r="R30" s="117"/>
      <c r="S30" s="117"/>
      <c r="T30" s="117"/>
      <c r="U30" s="117"/>
      <c r="V30" s="117"/>
      <c r="W30" s="117"/>
      <c r="X30" s="117"/>
      <c r="Y30" s="117"/>
      <c r="Z30" s="117"/>
    </row>
    <row r="31">
      <c r="A31" s="117"/>
      <c r="B31" s="117"/>
      <c r="C31" s="117"/>
      <c r="D31" s="117"/>
      <c r="E31" s="117"/>
      <c r="F31" s="117"/>
      <c r="G31" s="117"/>
      <c r="H31" s="117"/>
      <c r="I31" s="117"/>
      <c r="J31" s="117"/>
      <c r="K31" s="117"/>
      <c r="L31" s="117"/>
      <c r="M31" s="117"/>
      <c r="N31" s="117"/>
      <c r="O31" s="117"/>
      <c r="P31" s="117"/>
      <c r="Q31" s="117"/>
      <c r="R31" s="117"/>
      <c r="S31" s="117"/>
      <c r="T31" s="117"/>
      <c r="U31" s="117"/>
      <c r="V31" s="117"/>
      <c r="W31" s="117"/>
      <c r="X31" s="117"/>
      <c r="Y31" s="117"/>
      <c r="Z31" s="117"/>
    </row>
    <row r="32">
      <c r="A32" s="117"/>
      <c r="B32" s="117"/>
      <c r="C32" s="117"/>
      <c r="D32" s="117"/>
      <c r="E32" s="117"/>
      <c r="F32" s="117"/>
      <c r="G32" s="117"/>
      <c r="H32" s="117"/>
      <c r="I32" s="117"/>
      <c r="J32" s="117"/>
      <c r="K32" s="117"/>
      <c r="L32" s="117"/>
      <c r="M32" s="117"/>
      <c r="N32" s="117"/>
      <c r="O32" s="117"/>
      <c r="P32" s="117"/>
      <c r="Q32" s="117"/>
      <c r="R32" s="117"/>
      <c r="S32" s="117"/>
      <c r="T32" s="117"/>
      <c r="U32" s="117"/>
      <c r="V32" s="117"/>
      <c r="W32" s="117"/>
      <c r="X32" s="117"/>
      <c r="Y32" s="117"/>
      <c r="Z32" s="117"/>
    </row>
    <row r="33">
      <c r="A33" s="117"/>
      <c r="B33" s="117"/>
      <c r="C33" s="117"/>
      <c r="D33" s="117"/>
      <c r="E33" s="117"/>
      <c r="F33" s="117"/>
      <c r="G33" s="117"/>
      <c r="H33" s="117"/>
      <c r="I33" s="117"/>
      <c r="J33" s="117"/>
      <c r="K33" s="117"/>
      <c r="L33" s="117"/>
      <c r="M33" s="117"/>
      <c r="N33" s="117"/>
      <c r="O33" s="117"/>
      <c r="P33" s="117"/>
      <c r="Q33" s="117"/>
      <c r="R33" s="117"/>
      <c r="S33" s="117"/>
      <c r="T33" s="117"/>
      <c r="U33" s="117"/>
      <c r="V33" s="117"/>
      <c r="W33" s="117"/>
      <c r="X33" s="117"/>
      <c r="Y33" s="117"/>
      <c r="Z33" s="117"/>
    </row>
    <row r="34">
      <c r="A34" s="117"/>
      <c r="B34" s="117"/>
      <c r="C34" s="117"/>
      <c r="D34" s="117"/>
      <c r="E34" s="117"/>
      <c r="F34" s="117"/>
      <c r="G34" s="117"/>
      <c r="H34" s="117"/>
      <c r="I34" s="117"/>
      <c r="J34" s="117"/>
      <c r="K34" s="117"/>
      <c r="L34" s="117"/>
      <c r="M34" s="117"/>
      <c r="N34" s="117"/>
      <c r="O34" s="117"/>
      <c r="P34" s="117"/>
      <c r="Q34" s="117"/>
      <c r="R34" s="117"/>
      <c r="S34" s="117"/>
      <c r="T34" s="117"/>
      <c r="U34" s="117"/>
      <c r="V34" s="117"/>
      <c r="W34" s="117"/>
      <c r="X34" s="117"/>
      <c r="Y34" s="117"/>
      <c r="Z34" s="117"/>
    </row>
    <row r="35">
      <c r="A35" s="117"/>
      <c r="B35" s="117"/>
      <c r="C35" s="117"/>
      <c r="D35" s="117"/>
      <c r="E35" s="117"/>
      <c r="F35" s="117"/>
      <c r="G35" s="117"/>
      <c r="H35" s="117"/>
      <c r="I35" s="117"/>
      <c r="J35" s="117"/>
      <c r="K35" s="117"/>
      <c r="L35" s="117"/>
      <c r="M35" s="117"/>
      <c r="N35" s="117"/>
      <c r="O35" s="117"/>
      <c r="P35" s="117"/>
      <c r="Q35" s="117"/>
      <c r="R35" s="117"/>
      <c r="S35" s="117"/>
      <c r="T35" s="117"/>
      <c r="U35" s="117"/>
      <c r="V35" s="117"/>
      <c r="W35" s="117"/>
      <c r="X35" s="117"/>
      <c r="Y35" s="117"/>
      <c r="Z35" s="117"/>
    </row>
    <row r="36">
      <c r="A36" s="117"/>
      <c r="B36" s="117"/>
      <c r="C36" s="117"/>
      <c r="D36" s="117"/>
      <c r="E36" s="117"/>
      <c r="F36" s="117"/>
      <c r="G36" s="117"/>
      <c r="H36" s="117"/>
      <c r="I36" s="117"/>
      <c r="J36" s="117"/>
      <c r="K36" s="117"/>
      <c r="L36" s="117"/>
      <c r="M36" s="117"/>
      <c r="N36" s="117"/>
      <c r="O36" s="117"/>
      <c r="P36" s="117"/>
      <c r="Q36" s="117"/>
      <c r="R36" s="117"/>
      <c r="S36" s="117"/>
      <c r="T36" s="117"/>
      <c r="U36" s="117"/>
      <c r="V36" s="117"/>
      <c r="W36" s="117"/>
      <c r="X36" s="117"/>
      <c r="Y36" s="117"/>
      <c r="Z36" s="117"/>
    </row>
    <row r="37">
      <c r="A37" s="117"/>
      <c r="B37" s="117"/>
      <c r="C37" s="117"/>
      <c r="D37" s="117"/>
      <c r="E37" s="117"/>
      <c r="F37" s="117"/>
      <c r="G37" s="117"/>
      <c r="H37" s="117"/>
      <c r="I37" s="117"/>
      <c r="J37" s="117"/>
      <c r="K37" s="117"/>
      <c r="L37" s="117"/>
      <c r="M37" s="117"/>
      <c r="N37" s="117"/>
      <c r="O37" s="117"/>
      <c r="P37" s="117"/>
      <c r="Q37" s="117"/>
      <c r="R37" s="117"/>
      <c r="S37" s="117"/>
      <c r="T37" s="117"/>
      <c r="U37" s="117"/>
      <c r="V37" s="117"/>
      <c r="W37" s="117"/>
      <c r="X37" s="117"/>
      <c r="Y37" s="117"/>
      <c r="Z37" s="117"/>
    </row>
    <row r="38">
      <c r="A38" s="117"/>
      <c r="B38" s="117"/>
      <c r="C38" s="117"/>
      <c r="D38" s="117"/>
      <c r="E38" s="117"/>
      <c r="F38" s="117"/>
      <c r="G38" s="117"/>
      <c r="H38" s="117"/>
      <c r="I38" s="117"/>
      <c r="J38" s="117"/>
      <c r="K38" s="117"/>
      <c r="L38" s="117"/>
      <c r="M38" s="117"/>
      <c r="N38" s="117"/>
      <c r="O38" s="117"/>
      <c r="P38" s="117"/>
      <c r="Q38" s="117"/>
      <c r="R38" s="117"/>
      <c r="S38" s="117"/>
      <c r="T38" s="117"/>
      <c r="U38" s="117"/>
      <c r="V38" s="117"/>
      <c r="W38" s="117"/>
      <c r="X38" s="117"/>
      <c r="Y38" s="117"/>
      <c r="Z38" s="117"/>
    </row>
    <row r="39">
      <c r="A39" s="117"/>
      <c r="B39" s="117"/>
      <c r="C39" s="117"/>
      <c r="D39" s="117"/>
      <c r="E39" s="117"/>
      <c r="F39" s="117"/>
      <c r="G39" s="117"/>
      <c r="H39" s="117"/>
      <c r="I39" s="117"/>
      <c r="J39" s="117"/>
      <c r="K39" s="117"/>
      <c r="L39" s="117"/>
      <c r="M39" s="117"/>
      <c r="N39" s="117"/>
      <c r="O39" s="117"/>
      <c r="P39" s="117"/>
      <c r="Q39" s="117"/>
      <c r="R39" s="117"/>
      <c r="S39" s="117"/>
      <c r="T39" s="117"/>
      <c r="U39" s="117"/>
      <c r="V39" s="117"/>
      <c r="W39" s="117"/>
      <c r="X39" s="117"/>
      <c r="Y39" s="117"/>
      <c r="Z39" s="117"/>
    </row>
    <row r="40">
      <c r="A40" s="117"/>
      <c r="B40" s="117"/>
      <c r="C40" s="117"/>
      <c r="D40" s="117"/>
      <c r="E40" s="117"/>
      <c r="F40" s="117"/>
      <c r="G40" s="117"/>
      <c r="H40" s="117"/>
      <c r="I40" s="117"/>
      <c r="J40" s="117"/>
      <c r="K40" s="117"/>
      <c r="L40" s="117"/>
      <c r="M40" s="117"/>
      <c r="N40" s="117"/>
      <c r="O40" s="117"/>
      <c r="P40" s="117"/>
      <c r="Q40" s="117"/>
      <c r="R40" s="117"/>
      <c r="S40" s="117"/>
      <c r="T40" s="117"/>
      <c r="U40" s="117"/>
      <c r="V40" s="117"/>
      <c r="W40" s="117"/>
      <c r="X40" s="117"/>
      <c r="Y40" s="117"/>
      <c r="Z40" s="117"/>
    </row>
    <row r="41">
      <c r="A41" s="117"/>
      <c r="B41" s="117"/>
      <c r="C41" s="117"/>
      <c r="D41" s="117"/>
      <c r="E41" s="117"/>
      <c r="F41" s="117"/>
      <c r="G41" s="117"/>
      <c r="H41" s="117"/>
      <c r="I41" s="117"/>
      <c r="J41" s="117"/>
      <c r="K41" s="117"/>
      <c r="L41" s="117"/>
      <c r="M41" s="117"/>
      <c r="N41" s="117"/>
      <c r="O41" s="117"/>
      <c r="P41" s="117"/>
      <c r="Q41" s="117"/>
      <c r="R41" s="117"/>
      <c r="S41" s="117"/>
      <c r="T41" s="117"/>
      <c r="U41" s="117"/>
      <c r="V41" s="117"/>
      <c r="W41" s="117"/>
      <c r="X41" s="117"/>
      <c r="Y41" s="117"/>
      <c r="Z41" s="117"/>
    </row>
    <row r="42">
      <c r="A42" s="117"/>
      <c r="B42" s="117"/>
      <c r="C42" s="117"/>
      <c r="D42" s="117"/>
      <c r="E42" s="117"/>
      <c r="F42" s="117"/>
      <c r="G42" s="117"/>
      <c r="H42" s="117"/>
      <c r="I42" s="117"/>
      <c r="J42" s="117"/>
      <c r="K42" s="117"/>
      <c r="L42" s="117"/>
      <c r="M42" s="117"/>
      <c r="N42" s="117"/>
      <c r="O42" s="117"/>
      <c r="P42" s="117"/>
      <c r="Q42" s="117"/>
      <c r="R42" s="117"/>
      <c r="S42" s="117"/>
      <c r="T42" s="117"/>
      <c r="U42" s="117"/>
      <c r="V42" s="117"/>
      <c r="W42" s="117"/>
      <c r="X42" s="117"/>
      <c r="Y42" s="117"/>
      <c r="Z42" s="117"/>
    </row>
    <row r="43">
      <c r="A43" s="117"/>
      <c r="B43" s="117"/>
      <c r="C43" s="117"/>
      <c r="D43" s="117"/>
      <c r="E43" s="117"/>
      <c r="F43" s="117"/>
      <c r="G43" s="117"/>
      <c r="H43" s="117"/>
      <c r="I43" s="117"/>
      <c r="J43" s="117"/>
      <c r="K43" s="117"/>
      <c r="L43" s="117"/>
      <c r="M43" s="117"/>
      <c r="N43" s="117"/>
      <c r="O43" s="117"/>
      <c r="P43" s="117"/>
      <c r="Q43" s="117"/>
      <c r="R43" s="117"/>
      <c r="S43" s="117"/>
      <c r="T43" s="117"/>
      <c r="U43" s="117"/>
      <c r="V43" s="117"/>
      <c r="W43" s="117"/>
      <c r="X43" s="117"/>
      <c r="Y43" s="117"/>
      <c r="Z43" s="117"/>
    </row>
    <row r="44">
      <c r="A44" s="117"/>
      <c r="B44" s="117"/>
      <c r="C44" s="117"/>
      <c r="D44" s="117"/>
      <c r="E44" s="117"/>
      <c r="F44" s="117"/>
      <c r="G44" s="117"/>
      <c r="H44" s="117"/>
      <c r="I44" s="117"/>
      <c r="J44" s="117"/>
      <c r="K44" s="117"/>
      <c r="L44" s="117"/>
      <c r="M44" s="117"/>
      <c r="N44" s="117"/>
      <c r="O44" s="117"/>
      <c r="P44" s="117"/>
      <c r="Q44" s="117"/>
      <c r="R44" s="117"/>
      <c r="S44" s="117"/>
      <c r="T44" s="117"/>
      <c r="U44" s="117"/>
      <c r="V44" s="117"/>
      <c r="W44" s="117"/>
      <c r="X44" s="117"/>
      <c r="Y44" s="117"/>
      <c r="Z44" s="117"/>
    </row>
    <row r="45">
      <c r="A45" s="117"/>
      <c r="B45" s="117"/>
      <c r="C45" s="117"/>
      <c r="D45" s="117"/>
      <c r="E45" s="117"/>
      <c r="F45" s="117"/>
      <c r="G45" s="117"/>
      <c r="H45" s="117"/>
      <c r="I45" s="117"/>
      <c r="J45" s="117"/>
      <c r="K45" s="117"/>
      <c r="L45" s="117"/>
      <c r="M45" s="117"/>
      <c r="N45" s="117"/>
      <c r="O45" s="117"/>
      <c r="P45" s="117"/>
      <c r="Q45" s="117"/>
      <c r="R45" s="117"/>
      <c r="S45" s="117"/>
      <c r="T45" s="117"/>
      <c r="U45" s="117"/>
      <c r="V45" s="117"/>
      <c r="W45" s="117"/>
      <c r="X45" s="117"/>
      <c r="Y45" s="117"/>
      <c r="Z45" s="117"/>
    </row>
    <row r="46">
      <c r="A46" s="117"/>
      <c r="B46" s="117"/>
      <c r="C46" s="117"/>
      <c r="D46" s="117"/>
      <c r="E46" s="117"/>
      <c r="F46" s="117"/>
      <c r="G46" s="117"/>
      <c r="H46" s="117"/>
      <c r="I46" s="117"/>
      <c r="J46" s="117"/>
      <c r="K46" s="117"/>
      <c r="L46" s="117"/>
      <c r="M46" s="117"/>
      <c r="N46" s="117"/>
      <c r="O46" s="117"/>
      <c r="P46" s="117"/>
      <c r="Q46" s="117"/>
      <c r="R46" s="117"/>
      <c r="S46" s="117"/>
      <c r="T46" s="117"/>
      <c r="U46" s="117"/>
      <c r="V46" s="117"/>
      <c r="W46" s="117"/>
      <c r="X46" s="117"/>
      <c r="Y46" s="117"/>
      <c r="Z46" s="117"/>
    </row>
    <row r="47">
      <c r="A47" s="117"/>
      <c r="B47" s="117"/>
      <c r="C47" s="117"/>
      <c r="D47" s="117"/>
      <c r="E47" s="117"/>
      <c r="F47" s="117"/>
      <c r="G47" s="117"/>
      <c r="H47" s="117"/>
      <c r="I47" s="117"/>
      <c r="J47" s="117"/>
      <c r="K47" s="117"/>
      <c r="L47" s="117"/>
      <c r="M47" s="117"/>
      <c r="N47" s="117"/>
      <c r="O47" s="117"/>
      <c r="P47" s="117"/>
      <c r="Q47" s="117"/>
      <c r="R47" s="117"/>
      <c r="S47" s="117"/>
      <c r="T47" s="117"/>
      <c r="U47" s="117"/>
      <c r="V47" s="117"/>
      <c r="W47" s="117"/>
      <c r="X47" s="117"/>
      <c r="Y47" s="117"/>
      <c r="Z47" s="117"/>
    </row>
    <row r="48">
      <c r="A48" s="117"/>
      <c r="B48" s="117"/>
      <c r="C48" s="117"/>
      <c r="D48" s="117"/>
      <c r="E48" s="117"/>
      <c r="F48" s="117"/>
      <c r="G48" s="117"/>
      <c r="H48" s="117"/>
      <c r="I48" s="117"/>
      <c r="J48" s="117"/>
      <c r="K48" s="117"/>
      <c r="L48" s="117"/>
      <c r="M48" s="117"/>
      <c r="N48" s="117"/>
      <c r="O48" s="117"/>
      <c r="P48" s="117"/>
      <c r="Q48" s="117"/>
      <c r="R48" s="117"/>
      <c r="S48" s="117"/>
      <c r="T48" s="117"/>
      <c r="U48" s="117"/>
      <c r="V48" s="117"/>
      <c r="W48" s="117"/>
      <c r="X48" s="117"/>
      <c r="Y48" s="117"/>
      <c r="Z48" s="117"/>
    </row>
    <row r="49">
      <c r="A49" s="117"/>
      <c r="B49" s="117"/>
      <c r="C49" s="117"/>
      <c r="D49" s="117"/>
      <c r="E49" s="117"/>
      <c r="F49" s="117"/>
      <c r="G49" s="117"/>
      <c r="H49" s="117"/>
      <c r="I49" s="117"/>
      <c r="J49" s="117"/>
      <c r="K49" s="117"/>
      <c r="L49" s="117"/>
      <c r="M49" s="117"/>
      <c r="N49" s="117"/>
      <c r="O49" s="117"/>
      <c r="P49" s="117"/>
      <c r="Q49" s="117"/>
      <c r="R49" s="117"/>
      <c r="S49" s="117"/>
      <c r="T49" s="117"/>
      <c r="U49" s="117"/>
      <c r="V49" s="117"/>
      <c r="W49" s="117"/>
      <c r="X49" s="117"/>
      <c r="Y49" s="117"/>
      <c r="Z49" s="117"/>
    </row>
    <row r="50">
      <c r="A50" s="117"/>
      <c r="B50" s="117"/>
      <c r="C50" s="117"/>
      <c r="D50" s="117"/>
      <c r="E50" s="117"/>
      <c r="F50" s="117"/>
      <c r="G50" s="117"/>
      <c r="H50" s="117"/>
      <c r="I50" s="117"/>
      <c r="J50" s="117"/>
      <c r="K50" s="117"/>
      <c r="L50" s="117"/>
      <c r="M50" s="117"/>
      <c r="N50" s="117"/>
      <c r="O50" s="117"/>
      <c r="P50" s="117"/>
      <c r="Q50" s="117"/>
      <c r="R50" s="117"/>
      <c r="S50" s="117"/>
      <c r="T50" s="117"/>
      <c r="U50" s="117"/>
      <c r="V50" s="117"/>
      <c r="W50" s="117"/>
      <c r="X50" s="117"/>
      <c r="Y50" s="117"/>
      <c r="Z50" s="117"/>
    </row>
    <row r="51">
      <c r="A51" s="117"/>
      <c r="B51" s="117"/>
      <c r="C51" s="117"/>
      <c r="D51" s="117"/>
      <c r="E51" s="117"/>
      <c r="F51" s="117"/>
      <c r="G51" s="117"/>
      <c r="H51" s="117"/>
      <c r="I51" s="117"/>
      <c r="J51" s="117"/>
      <c r="K51" s="117"/>
      <c r="L51" s="117"/>
      <c r="M51" s="117"/>
      <c r="N51" s="117"/>
      <c r="O51" s="117"/>
      <c r="P51" s="117"/>
      <c r="Q51" s="117"/>
      <c r="R51" s="117"/>
      <c r="S51" s="117"/>
      <c r="T51" s="117"/>
      <c r="U51" s="117"/>
      <c r="V51" s="117"/>
      <c r="W51" s="117"/>
      <c r="X51" s="117"/>
      <c r="Y51" s="117"/>
      <c r="Z51" s="117"/>
    </row>
    <row r="52">
      <c r="A52" s="117"/>
      <c r="B52" s="117"/>
      <c r="C52" s="117"/>
      <c r="D52" s="117"/>
      <c r="E52" s="117"/>
      <c r="F52" s="117"/>
      <c r="G52" s="117"/>
      <c r="H52" s="117"/>
      <c r="I52" s="117"/>
      <c r="J52" s="117"/>
      <c r="K52" s="117"/>
      <c r="L52" s="117"/>
      <c r="M52" s="117"/>
      <c r="N52" s="117"/>
      <c r="O52" s="117"/>
      <c r="P52" s="117"/>
      <c r="Q52" s="117"/>
      <c r="R52" s="117"/>
      <c r="S52" s="117"/>
      <c r="T52" s="117"/>
      <c r="U52" s="117"/>
      <c r="V52" s="117"/>
      <c r="W52" s="117"/>
      <c r="X52" s="117"/>
      <c r="Y52" s="117"/>
      <c r="Z52" s="117"/>
    </row>
    <row r="53">
      <c r="A53" s="117"/>
      <c r="B53" s="117"/>
      <c r="C53" s="117"/>
      <c r="D53" s="117"/>
      <c r="E53" s="117"/>
      <c r="F53" s="117"/>
      <c r="G53" s="117"/>
      <c r="H53" s="117"/>
      <c r="I53" s="117"/>
      <c r="J53" s="117"/>
      <c r="K53" s="117"/>
      <c r="L53" s="117"/>
      <c r="M53" s="117"/>
      <c r="N53" s="117"/>
      <c r="O53" s="117"/>
      <c r="P53" s="117"/>
      <c r="Q53" s="117"/>
      <c r="R53" s="117"/>
      <c r="S53" s="117"/>
      <c r="T53" s="117"/>
      <c r="U53" s="117"/>
      <c r="V53" s="117"/>
      <c r="W53" s="117"/>
      <c r="X53" s="117"/>
      <c r="Y53" s="117"/>
      <c r="Z53" s="117"/>
    </row>
    <row r="54">
      <c r="A54" s="117"/>
      <c r="B54" s="117"/>
      <c r="C54" s="117"/>
      <c r="D54" s="117"/>
      <c r="E54" s="117"/>
      <c r="F54" s="117"/>
      <c r="G54" s="117"/>
      <c r="H54" s="117"/>
      <c r="I54" s="117"/>
      <c r="J54" s="117"/>
      <c r="K54" s="117"/>
      <c r="L54" s="117"/>
      <c r="M54" s="117"/>
      <c r="N54" s="117"/>
      <c r="O54" s="117"/>
      <c r="P54" s="117"/>
      <c r="Q54" s="117"/>
      <c r="R54" s="117"/>
      <c r="S54" s="117"/>
      <c r="T54" s="117"/>
      <c r="U54" s="117"/>
      <c r="V54" s="117"/>
      <c r="W54" s="117"/>
      <c r="X54" s="117"/>
      <c r="Y54" s="117"/>
      <c r="Z54" s="117"/>
    </row>
    <row r="55">
      <c r="A55" s="117"/>
      <c r="B55" s="117"/>
      <c r="C55" s="117"/>
      <c r="D55" s="117"/>
      <c r="E55" s="117"/>
      <c r="F55" s="117"/>
      <c r="G55" s="117"/>
      <c r="H55" s="117"/>
      <c r="I55" s="117"/>
      <c r="J55" s="117"/>
      <c r="K55" s="117"/>
      <c r="L55" s="117"/>
      <c r="M55" s="117"/>
      <c r="N55" s="117"/>
      <c r="O55" s="117"/>
      <c r="P55" s="117"/>
      <c r="Q55" s="117"/>
      <c r="R55" s="117"/>
      <c r="S55" s="117"/>
      <c r="T55" s="117"/>
      <c r="U55" s="117"/>
      <c r="V55" s="117"/>
      <c r="W55" s="117"/>
      <c r="X55" s="117"/>
      <c r="Y55" s="117"/>
      <c r="Z55" s="117"/>
    </row>
    <row r="56">
      <c r="A56" s="117"/>
      <c r="B56" s="117"/>
      <c r="C56" s="117"/>
      <c r="D56" s="117"/>
      <c r="E56" s="117"/>
      <c r="F56" s="117"/>
      <c r="G56" s="117"/>
      <c r="H56" s="117"/>
      <c r="I56" s="117"/>
      <c r="J56" s="117"/>
      <c r="K56" s="117"/>
      <c r="L56" s="117"/>
      <c r="M56" s="117"/>
      <c r="N56" s="117"/>
      <c r="O56" s="117"/>
      <c r="P56" s="117"/>
      <c r="Q56" s="117"/>
      <c r="R56" s="117"/>
      <c r="S56" s="117"/>
      <c r="T56" s="117"/>
      <c r="U56" s="117"/>
      <c r="V56" s="117"/>
      <c r="W56" s="117"/>
      <c r="X56" s="117"/>
      <c r="Y56" s="117"/>
      <c r="Z56" s="117"/>
    </row>
    <row r="57">
      <c r="A57" s="117"/>
      <c r="B57" s="117"/>
      <c r="C57" s="117"/>
      <c r="D57" s="117"/>
      <c r="E57" s="117"/>
      <c r="F57" s="117"/>
      <c r="G57" s="117"/>
      <c r="H57" s="117"/>
      <c r="I57" s="117"/>
      <c r="J57" s="117"/>
      <c r="K57" s="117"/>
      <c r="L57" s="117"/>
      <c r="M57" s="117"/>
      <c r="N57" s="117"/>
      <c r="O57" s="117"/>
      <c r="P57" s="117"/>
      <c r="Q57" s="117"/>
      <c r="R57" s="117"/>
      <c r="S57" s="117"/>
      <c r="T57" s="117"/>
      <c r="U57" s="117"/>
      <c r="V57" s="117"/>
      <c r="W57" s="117"/>
      <c r="X57" s="117"/>
      <c r="Y57" s="117"/>
      <c r="Z57" s="117"/>
    </row>
    <row r="58">
      <c r="A58" s="117"/>
      <c r="B58" s="117"/>
      <c r="C58" s="117"/>
      <c r="D58" s="117"/>
      <c r="E58" s="117"/>
      <c r="F58" s="117"/>
      <c r="G58" s="117"/>
      <c r="H58" s="117"/>
      <c r="I58" s="117"/>
      <c r="J58" s="117"/>
      <c r="K58" s="117"/>
      <c r="L58" s="117"/>
      <c r="M58" s="117"/>
      <c r="N58" s="117"/>
      <c r="O58" s="117"/>
      <c r="P58" s="117"/>
      <c r="Q58" s="117"/>
      <c r="R58" s="117"/>
      <c r="S58" s="117"/>
      <c r="T58" s="117"/>
      <c r="U58" s="117"/>
      <c r="V58" s="117"/>
      <c r="W58" s="117"/>
      <c r="X58" s="117"/>
      <c r="Y58" s="117"/>
      <c r="Z58" s="117"/>
    </row>
    <row r="59">
      <c r="A59" s="117"/>
      <c r="B59" s="117"/>
      <c r="C59" s="117"/>
      <c r="D59" s="117"/>
      <c r="E59" s="117"/>
      <c r="F59" s="117"/>
      <c r="G59" s="117"/>
      <c r="H59" s="117"/>
      <c r="I59" s="117"/>
      <c r="J59" s="117"/>
      <c r="K59" s="117"/>
      <c r="L59" s="117"/>
      <c r="M59" s="117"/>
      <c r="N59" s="117"/>
      <c r="O59" s="117"/>
      <c r="P59" s="117"/>
      <c r="Q59" s="117"/>
      <c r="R59" s="117"/>
      <c r="S59" s="117"/>
      <c r="T59" s="117"/>
      <c r="U59" s="117"/>
      <c r="V59" s="117"/>
      <c r="W59" s="117"/>
      <c r="X59" s="117"/>
      <c r="Y59" s="117"/>
      <c r="Z59" s="117"/>
    </row>
    <row r="60">
      <c r="A60" s="117"/>
      <c r="B60" s="117"/>
      <c r="C60" s="117"/>
      <c r="D60" s="117"/>
      <c r="E60" s="117"/>
      <c r="F60" s="117"/>
      <c r="G60" s="117"/>
      <c r="H60" s="117"/>
      <c r="I60" s="117"/>
      <c r="J60" s="117"/>
      <c r="K60" s="117"/>
      <c r="L60" s="117"/>
      <c r="M60" s="117"/>
      <c r="N60" s="117"/>
      <c r="O60" s="117"/>
      <c r="P60" s="117"/>
      <c r="Q60" s="117"/>
      <c r="R60" s="117"/>
      <c r="S60" s="117"/>
      <c r="T60" s="117"/>
      <c r="U60" s="117"/>
      <c r="V60" s="117"/>
      <c r="W60" s="117"/>
      <c r="X60" s="117"/>
      <c r="Y60" s="117"/>
      <c r="Z60" s="117"/>
    </row>
    <row r="61">
      <c r="A61" s="117"/>
      <c r="B61" s="117"/>
      <c r="C61" s="117"/>
      <c r="D61" s="117"/>
      <c r="E61" s="117"/>
      <c r="F61" s="117"/>
      <c r="G61" s="117"/>
      <c r="H61" s="117"/>
      <c r="I61" s="117"/>
      <c r="J61" s="117"/>
      <c r="K61" s="117"/>
      <c r="L61" s="117"/>
      <c r="M61" s="117"/>
      <c r="N61" s="117"/>
      <c r="O61" s="117"/>
      <c r="P61" s="117"/>
      <c r="Q61" s="117"/>
      <c r="R61" s="117"/>
      <c r="S61" s="117"/>
      <c r="T61" s="117"/>
      <c r="U61" s="117"/>
      <c r="V61" s="117"/>
      <c r="W61" s="117"/>
      <c r="X61" s="117"/>
      <c r="Y61" s="117"/>
      <c r="Z61" s="117"/>
    </row>
    <row r="62">
      <c r="A62" s="117"/>
      <c r="B62" s="117"/>
      <c r="C62" s="117"/>
      <c r="D62" s="117"/>
      <c r="E62" s="117"/>
      <c r="F62" s="117"/>
      <c r="G62" s="117"/>
      <c r="H62" s="117"/>
      <c r="I62" s="117"/>
      <c r="J62" s="117"/>
      <c r="K62" s="117"/>
      <c r="L62" s="117"/>
      <c r="M62" s="117"/>
      <c r="N62" s="117"/>
      <c r="O62" s="117"/>
      <c r="P62" s="117"/>
      <c r="Q62" s="117"/>
      <c r="R62" s="117"/>
      <c r="S62" s="117"/>
      <c r="T62" s="117"/>
      <c r="U62" s="117"/>
      <c r="V62" s="117"/>
      <c r="W62" s="117"/>
      <c r="X62" s="117"/>
      <c r="Y62" s="117"/>
      <c r="Z62" s="117"/>
    </row>
    <row r="63">
      <c r="A63" s="117"/>
      <c r="B63" s="117"/>
      <c r="C63" s="117"/>
      <c r="D63" s="117"/>
      <c r="E63" s="117"/>
      <c r="F63" s="117"/>
      <c r="G63" s="117"/>
      <c r="H63" s="117"/>
      <c r="I63" s="117"/>
      <c r="J63" s="117"/>
      <c r="K63" s="117"/>
      <c r="L63" s="117"/>
      <c r="M63" s="117"/>
      <c r="N63" s="117"/>
      <c r="O63" s="117"/>
      <c r="P63" s="117"/>
      <c r="Q63" s="117"/>
      <c r="R63" s="117"/>
      <c r="S63" s="117"/>
      <c r="T63" s="117"/>
      <c r="U63" s="117"/>
      <c r="V63" s="117"/>
      <c r="W63" s="117"/>
      <c r="X63" s="117"/>
      <c r="Y63" s="117"/>
      <c r="Z63" s="117"/>
    </row>
    <row r="64">
      <c r="A64" s="117"/>
      <c r="B64" s="117"/>
      <c r="C64" s="117"/>
      <c r="D64" s="117"/>
      <c r="E64" s="117"/>
      <c r="F64" s="117"/>
      <c r="G64" s="117"/>
      <c r="H64" s="117"/>
      <c r="I64" s="117"/>
      <c r="J64" s="117"/>
      <c r="K64" s="117"/>
      <c r="L64" s="117"/>
      <c r="M64" s="117"/>
      <c r="N64" s="117"/>
      <c r="O64" s="117"/>
      <c r="P64" s="117"/>
      <c r="Q64" s="117"/>
      <c r="R64" s="117"/>
      <c r="S64" s="117"/>
      <c r="T64" s="117"/>
      <c r="U64" s="117"/>
      <c r="V64" s="117"/>
      <c r="W64" s="117"/>
      <c r="X64" s="117"/>
      <c r="Y64" s="117"/>
      <c r="Z64" s="117"/>
    </row>
    <row r="65">
      <c r="A65" s="117"/>
      <c r="B65" s="117"/>
      <c r="C65" s="117"/>
      <c r="D65" s="117"/>
      <c r="E65" s="117"/>
      <c r="F65" s="117"/>
      <c r="G65" s="117"/>
      <c r="H65" s="117"/>
      <c r="I65" s="117"/>
      <c r="J65" s="117"/>
      <c r="K65" s="117"/>
      <c r="L65" s="117"/>
      <c r="M65" s="117"/>
      <c r="N65" s="117"/>
      <c r="O65" s="117"/>
      <c r="P65" s="117"/>
      <c r="Q65" s="117"/>
      <c r="R65" s="117"/>
      <c r="S65" s="117"/>
      <c r="T65" s="117"/>
      <c r="U65" s="117"/>
      <c r="V65" s="117"/>
      <c r="W65" s="117"/>
      <c r="X65" s="117"/>
      <c r="Y65" s="117"/>
      <c r="Z65" s="117"/>
    </row>
    <row r="66">
      <c r="A66" s="117"/>
      <c r="B66" s="117"/>
      <c r="C66" s="117"/>
      <c r="D66" s="117"/>
      <c r="E66" s="117"/>
      <c r="F66" s="117"/>
      <c r="G66" s="117"/>
      <c r="H66" s="117"/>
      <c r="I66" s="117"/>
      <c r="J66" s="117"/>
      <c r="K66" s="117"/>
      <c r="L66" s="117"/>
      <c r="M66" s="117"/>
      <c r="N66" s="117"/>
      <c r="O66" s="117"/>
      <c r="P66" s="117"/>
      <c r="Q66" s="117"/>
      <c r="R66" s="117"/>
      <c r="S66" s="117"/>
      <c r="T66" s="117"/>
      <c r="U66" s="117"/>
      <c r="V66" s="117"/>
      <c r="W66" s="117"/>
      <c r="X66" s="117"/>
      <c r="Y66" s="117"/>
      <c r="Z66" s="117"/>
    </row>
    <row r="67">
      <c r="A67" s="117"/>
      <c r="B67" s="117"/>
      <c r="C67" s="117"/>
      <c r="D67" s="117"/>
      <c r="E67" s="117"/>
      <c r="F67" s="117"/>
      <c r="G67" s="117"/>
      <c r="H67" s="117"/>
      <c r="I67" s="117"/>
      <c r="J67" s="117"/>
      <c r="K67" s="117"/>
      <c r="L67" s="117"/>
      <c r="M67" s="117"/>
      <c r="N67" s="117"/>
      <c r="O67" s="117"/>
      <c r="P67" s="117"/>
      <c r="Q67" s="117"/>
      <c r="R67" s="117"/>
      <c r="S67" s="117"/>
      <c r="T67" s="117"/>
      <c r="U67" s="117"/>
      <c r="V67" s="117"/>
      <c r="W67" s="117"/>
      <c r="X67" s="117"/>
      <c r="Y67" s="117"/>
      <c r="Z67" s="117"/>
    </row>
    <row r="68">
      <c r="A68" s="117"/>
      <c r="B68" s="117"/>
      <c r="C68" s="117"/>
      <c r="D68" s="117"/>
      <c r="E68" s="117"/>
      <c r="F68" s="117"/>
      <c r="G68" s="117"/>
      <c r="H68" s="117"/>
      <c r="I68" s="117"/>
      <c r="J68" s="117"/>
      <c r="K68" s="117"/>
      <c r="L68" s="117"/>
      <c r="M68" s="117"/>
      <c r="N68" s="117"/>
      <c r="O68" s="117"/>
      <c r="P68" s="117"/>
      <c r="Q68" s="117"/>
      <c r="R68" s="117"/>
      <c r="S68" s="117"/>
      <c r="T68" s="117"/>
      <c r="U68" s="117"/>
      <c r="V68" s="117"/>
      <c r="W68" s="117"/>
      <c r="X68" s="117"/>
      <c r="Y68" s="117"/>
      <c r="Z68" s="117"/>
    </row>
    <row r="69">
      <c r="A69" s="117"/>
      <c r="B69" s="117"/>
      <c r="C69" s="117"/>
      <c r="D69" s="117"/>
      <c r="E69" s="117"/>
      <c r="F69" s="117"/>
      <c r="G69" s="117"/>
      <c r="H69" s="117"/>
      <c r="I69" s="117"/>
      <c r="J69" s="117"/>
      <c r="K69" s="117"/>
      <c r="L69" s="117"/>
      <c r="M69" s="117"/>
      <c r="N69" s="117"/>
      <c r="O69" s="117"/>
      <c r="P69" s="117"/>
      <c r="Q69" s="117"/>
      <c r="R69" s="117"/>
      <c r="S69" s="117"/>
      <c r="T69" s="117"/>
      <c r="U69" s="117"/>
      <c r="V69" s="117"/>
      <c r="W69" s="117"/>
      <c r="X69" s="117"/>
      <c r="Y69" s="117"/>
      <c r="Z69" s="117"/>
    </row>
    <row r="70">
      <c r="A70" s="117"/>
      <c r="B70" s="117"/>
      <c r="C70" s="117"/>
      <c r="D70" s="117"/>
      <c r="E70" s="117"/>
      <c r="F70" s="117"/>
      <c r="G70" s="117"/>
      <c r="H70" s="117"/>
      <c r="I70" s="117"/>
      <c r="J70" s="117"/>
      <c r="K70" s="117"/>
      <c r="L70" s="117"/>
      <c r="M70" s="117"/>
      <c r="N70" s="117"/>
      <c r="O70" s="117"/>
      <c r="P70" s="117"/>
      <c r="Q70" s="117"/>
      <c r="R70" s="117"/>
      <c r="S70" s="117"/>
      <c r="T70" s="117"/>
      <c r="U70" s="117"/>
      <c r="V70" s="117"/>
      <c r="W70" s="117"/>
      <c r="X70" s="117"/>
      <c r="Y70" s="117"/>
      <c r="Z70" s="117"/>
    </row>
    <row r="71">
      <c r="A71" s="117"/>
      <c r="B71" s="117"/>
      <c r="C71" s="117"/>
      <c r="D71" s="117"/>
      <c r="E71" s="117"/>
      <c r="F71" s="117"/>
      <c r="G71" s="117"/>
      <c r="H71" s="117"/>
      <c r="I71" s="117"/>
      <c r="J71" s="117"/>
      <c r="K71" s="117"/>
      <c r="L71" s="117"/>
      <c r="M71" s="117"/>
      <c r="N71" s="117"/>
      <c r="O71" s="117"/>
      <c r="P71" s="117"/>
      <c r="Q71" s="117"/>
      <c r="R71" s="117"/>
      <c r="S71" s="117"/>
      <c r="T71" s="117"/>
      <c r="U71" s="117"/>
      <c r="V71" s="117"/>
      <c r="W71" s="117"/>
      <c r="X71" s="117"/>
      <c r="Y71" s="117"/>
      <c r="Z71" s="117"/>
    </row>
    <row r="72">
      <c r="A72" s="117"/>
      <c r="B72" s="117"/>
      <c r="C72" s="117"/>
      <c r="D72" s="117"/>
      <c r="E72" s="117"/>
      <c r="F72" s="117"/>
      <c r="G72" s="117"/>
      <c r="H72" s="117"/>
      <c r="I72" s="117"/>
      <c r="J72" s="117"/>
      <c r="K72" s="117"/>
      <c r="L72" s="117"/>
      <c r="M72" s="117"/>
      <c r="N72" s="117"/>
      <c r="O72" s="117"/>
      <c r="P72" s="117"/>
      <c r="Q72" s="117"/>
      <c r="R72" s="117"/>
      <c r="S72" s="117"/>
      <c r="T72" s="117"/>
      <c r="U72" s="117"/>
      <c r="V72" s="117"/>
      <c r="W72" s="117"/>
      <c r="X72" s="117"/>
      <c r="Y72" s="117"/>
      <c r="Z72" s="117"/>
    </row>
    <row r="73">
      <c r="A73" s="117"/>
      <c r="B73" s="117"/>
      <c r="C73" s="117"/>
      <c r="D73" s="117"/>
      <c r="E73" s="117"/>
      <c r="F73" s="117"/>
      <c r="G73" s="117"/>
      <c r="H73" s="117"/>
      <c r="I73" s="117"/>
      <c r="J73" s="117"/>
      <c r="K73" s="117"/>
      <c r="L73" s="117"/>
      <c r="M73" s="117"/>
      <c r="N73" s="117"/>
      <c r="O73" s="117"/>
      <c r="P73" s="117"/>
      <c r="Q73" s="117"/>
      <c r="R73" s="117"/>
      <c r="S73" s="117"/>
      <c r="T73" s="117"/>
      <c r="U73" s="117"/>
      <c r="V73" s="117"/>
      <c r="W73" s="117"/>
      <c r="X73" s="117"/>
      <c r="Y73" s="117"/>
      <c r="Z73" s="117"/>
    </row>
    <row r="74">
      <c r="A74" s="117"/>
      <c r="B74" s="117"/>
      <c r="C74" s="117"/>
      <c r="D74" s="117"/>
      <c r="E74" s="117"/>
      <c r="F74" s="117"/>
      <c r="G74" s="117"/>
      <c r="H74" s="117"/>
      <c r="I74" s="117"/>
      <c r="J74" s="117"/>
      <c r="K74" s="117"/>
      <c r="L74" s="117"/>
      <c r="M74" s="117"/>
      <c r="N74" s="117"/>
      <c r="O74" s="117"/>
      <c r="P74" s="117"/>
      <c r="Q74" s="117"/>
      <c r="R74" s="117"/>
      <c r="S74" s="117"/>
      <c r="T74" s="117"/>
      <c r="U74" s="117"/>
      <c r="V74" s="117"/>
      <c r="W74" s="117"/>
      <c r="X74" s="117"/>
      <c r="Y74" s="117"/>
      <c r="Z74" s="117"/>
    </row>
    <row r="75">
      <c r="A75" s="117"/>
      <c r="B75" s="117"/>
      <c r="C75" s="117"/>
      <c r="D75" s="117"/>
      <c r="E75" s="117"/>
      <c r="F75" s="117"/>
      <c r="G75" s="117"/>
      <c r="H75" s="117"/>
      <c r="I75" s="117"/>
      <c r="J75" s="117"/>
      <c r="K75" s="117"/>
      <c r="L75" s="117"/>
      <c r="M75" s="117"/>
      <c r="N75" s="117"/>
      <c r="O75" s="117"/>
      <c r="P75" s="117"/>
      <c r="Q75" s="117"/>
      <c r="R75" s="117"/>
      <c r="S75" s="117"/>
      <c r="T75" s="117"/>
      <c r="U75" s="117"/>
      <c r="V75" s="117"/>
      <c r="W75" s="117"/>
      <c r="X75" s="117"/>
      <c r="Y75" s="117"/>
      <c r="Z75" s="117"/>
    </row>
    <row r="76">
      <c r="A76" s="117"/>
      <c r="B76" s="117"/>
      <c r="C76" s="117"/>
      <c r="D76" s="117"/>
      <c r="E76" s="117"/>
      <c r="F76" s="117"/>
      <c r="G76" s="117"/>
      <c r="H76" s="117"/>
      <c r="I76" s="117"/>
      <c r="J76" s="117"/>
      <c r="K76" s="117"/>
      <c r="L76" s="117"/>
      <c r="M76" s="117"/>
      <c r="N76" s="117"/>
      <c r="O76" s="117"/>
      <c r="P76" s="117"/>
      <c r="Q76" s="117"/>
      <c r="R76" s="117"/>
      <c r="S76" s="117"/>
      <c r="T76" s="117"/>
      <c r="U76" s="117"/>
      <c r="V76" s="117"/>
      <c r="W76" s="117"/>
      <c r="X76" s="117"/>
      <c r="Y76" s="117"/>
      <c r="Z76" s="117"/>
    </row>
    <row r="77">
      <c r="A77" s="117"/>
      <c r="B77" s="117"/>
      <c r="C77" s="117"/>
      <c r="D77" s="117"/>
      <c r="E77" s="117"/>
      <c r="F77" s="117"/>
      <c r="G77" s="117"/>
      <c r="H77" s="117"/>
      <c r="I77" s="117"/>
      <c r="J77" s="117"/>
      <c r="K77" s="117"/>
      <c r="L77" s="117"/>
      <c r="M77" s="117"/>
      <c r="N77" s="117"/>
      <c r="O77" s="117"/>
      <c r="P77" s="117"/>
      <c r="Q77" s="117"/>
      <c r="R77" s="117"/>
      <c r="S77" s="117"/>
      <c r="T77" s="117"/>
      <c r="U77" s="117"/>
      <c r="V77" s="117"/>
      <c r="W77" s="117"/>
      <c r="X77" s="117"/>
      <c r="Y77" s="117"/>
      <c r="Z77" s="117"/>
    </row>
    <row r="78">
      <c r="A78" s="117"/>
      <c r="B78" s="117"/>
      <c r="C78" s="117"/>
      <c r="D78" s="117"/>
      <c r="E78" s="117"/>
      <c r="F78" s="117"/>
      <c r="G78" s="117"/>
      <c r="H78" s="117"/>
      <c r="I78" s="117"/>
      <c r="J78" s="117"/>
      <c r="K78" s="117"/>
      <c r="L78" s="117"/>
      <c r="M78" s="117"/>
      <c r="N78" s="117"/>
      <c r="O78" s="117"/>
      <c r="P78" s="117"/>
      <c r="Q78" s="117"/>
      <c r="R78" s="117"/>
      <c r="S78" s="117"/>
      <c r="T78" s="117"/>
      <c r="U78" s="117"/>
      <c r="V78" s="117"/>
      <c r="W78" s="117"/>
      <c r="X78" s="117"/>
      <c r="Y78" s="117"/>
      <c r="Z78" s="117"/>
    </row>
    <row r="79">
      <c r="A79" s="117"/>
      <c r="B79" s="117"/>
      <c r="C79" s="117"/>
      <c r="D79" s="117"/>
      <c r="E79" s="117"/>
      <c r="F79" s="117"/>
      <c r="G79" s="117"/>
      <c r="H79" s="117"/>
      <c r="I79" s="117"/>
      <c r="J79" s="117"/>
      <c r="K79" s="117"/>
      <c r="L79" s="117"/>
      <c r="M79" s="117"/>
      <c r="N79" s="117"/>
      <c r="O79" s="117"/>
      <c r="P79" s="117"/>
      <c r="Q79" s="117"/>
      <c r="R79" s="117"/>
      <c r="S79" s="117"/>
      <c r="T79" s="117"/>
      <c r="U79" s="117"/>
      <c r="V79" s="117"/>
      <c r="W79" s="117"/>
      <c r="X79" s="117"/>
      <c r="Y79" s="117"/>
      <c r="Z79" s="117"/>
    </row>
    <row r="80">
      <c r="A80" s="117"/>
      <c r="B80" s="117"/>
      <c r="C80" s="117"/>
      <c r="D80" s="117"/>
      <c r="E80" s="117"/>
      <c r="F80" s="117"/>
      <c r="G80" s="117"/>
      <c r="H80" s="117"/>
      <c r="I80" s="117"/>
      <c r="J80" s="117"/>
      <c r="K80" s="117"/>
      <c r="L80" s="117"/>
      <c r="M80" s="117"/>
      <c r="N80" s="117"/>
      <c r="O80" s="117"/>
      <c r="P80" s="117"/>
      <c r="Q80" s="117"/>
      <c r="R80" s="117"/>
      <c r="S80" s="117"/>
      <c r="T80" s="117"/>
      <c r="U80" s="117"/>
      <c r="V80" s="117"/>
      <c r="W80" s="117"/>
      <c r="X80" s="117"/>
      <c r="Y80" s="117"/>
      <c r="Z80" s="117"/>
    </row>
    <row r="81">
      <c r="A81" s="117"/>
      <c r="B81" s="117"/>
      <c r="C81" s="117"/>
      <c r="D81" s="117"/>
      <c r="E81" s="117"/>
      <c r="F81" s="117"/>
      <c r="G81" s="117"/>
      <c r="H81" s="117"/>
      <c r="I81" s="117"/>
      <c r="J81" s="117"/>
      <c r="K81" s="117"/>
      <c r="L81" s="117"/>
      <c r="M81" s="117"/>
      <c r="N81" s="117"/>
      <c r="O81" s="117"/>
      <c r="P81" s="117"/>
      <c r="Q81" s="117"/>
      <c r="R81" s="117"/>
      <c r="S81" s="117"/>
      <c r="T81" s="117"/>
      <c r="U81" s="117"/>
      <c r="V81" s="117"/>
      <c r="W81" s="117"/>
      <c r="X81" s="117"/>
      <c r="Y81" s="117"/>
      <c r="Z81" s="117"/>
    </row>
    <row r="82">
      <c r="A82" s="117"/>
      <c r="B82" s="117"/>
      <c r="C82" s="117"/>
      <c r="D82" s="117"/>
      <c r="E82" s="117"/>
      <c r="F82" s="117"/>
      <c r="G82" s="117"/>
      <c r="H82" s="117"/>
      <c r="I82" s="117"/>
      <c r="J82" s="117"/>
      <c r="K82" s="117"/>
      <c r="L82" s="117"/>
      <c r="M82" s="117"/>
      <c r="N82" s="117"/>
      <c r="O82" s="117"/>
      <c r="P82" s="117"/>
      <c r="Q82" s="117"/>
      <c r="R82" s="117"/>
      <c r="S82" s="117"/>
      <c r="T82" s="117"/>
      <c r="U82" s="117"/>
      <c r="V82" s="117"/>
      <c r="W82" s="117"/>
      <c r="X82" s="117"/>
      <c r="Y82" s="117"/>
      <c r="Z82" s="117"/>
    </row>
    <row r="83">
      <c r="A83" s="117"/>
      <c r="B83" s="117"/>
      <c r="C83" s="117"/>
      <c r="D83" s="117"/>
      <c r="E83" s="117"/>
      <c r="F83" s="117"/>
      <c r="G83" s="117"/>
      <c r="H83" s="117"/>
      <c r="I83" s="117"/>
      <c r="J83" s="117"/>
      <c r="K83" s="117"/>
      <c r="L83" s="117"/>
      <c r="M83" s="117"/>
      <c r="N83" s="117"/>
      <c r="O83" s="117"/>
      <c r="P83" s="117"/>
      <c r="Q83" s="117"/>
      <c r="R83" s="117"/>
      <c r="S83" s="117"/>
      <c r="T83" s="117"/>
      <c r="U83" s="117"/>
      <c r="V83" s="117"/>
      <c r="W83" s="117"/>
      <c r="X83" s="117"/>
      <c r="Y83" s="117"/>
      <c r="Z83" s="117"/>
    </row>
    <row r="84">
      <c r="A84" s="117"/>
      <c r="B84" s="117"/>
      <c r="C84" s="117"/>
      <c r="D84" s="117"/>
      <c r="E84" s="117"/>
      <c r="F84" s="117"/>
      <c r="G84" s="117"/>
      <c r="H84" s="117"/>
      <c r="I84" s="117"/>
      <c r="J84" s="117"/>
      <c r="K84" s="117"/>
      <c r="L84" s="117"/>
      <c r="M84" s="117"/>
      <c r="N84" s="117"/>
      <c r="O84" s="117"/>
      <c r="P84" s="117"/>
      <c r="Q84" s="117"/>
      <c r="R84" s="117"/>
      <c r="S84" s="117"/>
      <c r="T84" s="117"/>
      <c r="U84" s="117"/>
      <c r="V84" s="117"/>
      <c r="W84" s="117"/>
      <c r="X84" s="117"/>
      <c r="Y84" s="117"/>
      <c r="Z84" s="117"/>
    </row>
    <row r="85">
      <c r="A85" s="117"/>
      <c r="B85" s="117"/>
      <c r="C85" s="117"/>
      <c r="D85" s="117"/>
      <c r="E85" s="117"/>
      <c r="F85" s="117"/>
      <c r="G85" s="117"/>
      <c r="H85" s="117"/>
      <c r="I85" s="117"/>
      <c r="J85" s="117"/>
      <c r="K85" s="117"/>
      <c r="L85" s="117"/>
      <c r="M85" s="117"/>
      <c r="N85" s="117"/>
      <c r="O85" s="117"/>
      <c r="P85" s="117"/>
      <c r="Q85" s="117"/>
      <c r="R85" s="117"/>
      <c r="S85" s="117"/>
      <c r="T85" s="117"/>
      <c r="U85" s="117"/>
      <c r="V85" s="117"/>
      <c r="W85" s="117"/>
      <c r="X85" s="117"/>
      <c r="Y85" s="117"/>
      <c r="Z85" s="117"/>
    </row>
    <row r="86">
      <c r="A86" s="117"/>
      <c r="B86" s="117"/>
      <c r="C86" s="117"/>
      <c r="D86" s="117"/>
      <c r="E86" s="117"/>
      <c r="F86" s="117"/>
      <c r="G86" s="117"/>
      <c r="H86" s="117"/>
      <c r="I86" s="117"/>
      <c r="J86" s="117"/>
      <c r="K86" s="117"/>
      <c r="L86" s="117"/>
      <c r="M86" s="117"/>
      <c r="N86" s="117"/>
      <c r="O86" s="117"/>
      <c r="P86" s="117"/>
      <c r="Q86" s="117"/>
      <c r="R86" s="117"/>
      <c r="S86" s="117"/>
      <c r="T86" s="117"/>
      <c r="U86" s="117"/>
      <c r="V86" s="117"/>
      <c r="W86" s="117"/>
      <c r="X86" s="117"/>
      <c r="Y86" s="117"/>
      <c r="Z86" s="117"/>
    </row>
    <row r="87">
      <c r="A87" s="117"/>
      <c r="B87" s="117"/>
      <c r="C87" s="117"/>
      <c r="D87" s="117"/>
      <c r="E87" s="117"/>
      <c r="F87" s="117"/>
      <c r="G87" s="117"/>
      <c r="H87" s="117"/>
      <c r="I87" s="117"/>
      <c r="J87" s="117"/>
      <c r="K87" s="117"/>
      <c r="L87" s="117"/>
      <c r="M87" s="117"/>
      <c r="N87" s="117"/>
      <c r="O87" s="117"/>
      <c r="P87" s="117"/>
      <c r="Q87" s="117"/>
      <c r="R87" s="117"/>
      <c r="S87" s="117"/>
      <c r="T87" s="117"/>
      <c r="U87" s="117"/>
      <c r="V87" s="117"/>
      <c r="W87" s="117"/>
      <c r="X87" s="117"/>
      <c r="Y87" s="117"/>
      <c r="Z87" s="117"/>
    </row>
    <row r="88">
      <c r="A88" s="117"/>
      <c r="B88" s="117"/>
      <c r="C88" s="117"/>
      <c r="D88" s="117"/>
      <c r="E88" s="117"/>
      <c r="F88" s="117"/>
      <c r="G88" s="117"/>
      <c r="H88" s="117"/>
      <c r="I88" s="117"/>
      <c r="J88" s="117"/>
      <c r="K88" s="117"/>
      <c r="L88" s="117"/>
      <c r="M88" s="117"/>
      <c r="N88" s="117"/>
      <c r="O88" s="117"/>
      <c r="P88" s="117"/>
      <c r="Q88" s="117"/>
      <c r="R88" s="117"/>
      <c r="S88" s="117"/>
      <c r="T88" s="117"/>
      <c r="U88" s="117"/>
      <c r="V88" s="117"/>
      <c r="W88" s="117"/>
      <c r="X88" s="117"/>
      <c r="Y88" s="117"/>
      <c r="Z88" s="117"/>
    </row>
    <row r="89">
      <c r="A89" s="117"/>
      <c r="B89" s="117"/>
      <c r="C89" s="117"/>
      <c r="D89" s="117"/>
      <c r="E89" s="117"/>
      <c r="F89" s="117"/>
      <c r="G89" s="117"/>
      <c r="H89" s="117"/>
      <c r="I89" s="117"/>
      <c r="J89" s="117"/>
      <c r="K89" s="117"/>
      <c r="L89" s="117"/>
      <c r="M89" s="117"/>
      <c r="N89" s="117"/>
      <c r="O89" s="117"/>
      <c r="P89" s="117"/>
      <c r="Q89" s="117"/>
      <c r="R89" s="117"/>
      <c r="S89" s="117"/>
      <c r="T89" s="117"/>
      <c r="U89" s="117"/>
      <c r="V89" s="117"/>
      <c r="W89" s="117"/>
      <c r="X89" s="117"/>
      <c r="Y89" s="117"/>
      <c r="Z89" s="117"/>
    </row>
    <row r="90">
      <c r="A90" s="117"/>
      <c r="B90" s="117"/>
      <c r="C90" s="117"/>
      <c r="D90" s="117"/>
      <c r="E90" s="117"/>
      <c r="F90" s="117"/>
      <c r="G90" s="117"/>
      <c r="H90" s="117"/>
      <c r="I90" s="117"/>
      <c r="J90" s="117"/>
      <c r="K90" s="117"/>
      <c r="L90" s="117"/>
      <c r="M90" s="117"/>
      <c r="N90" s="117"/>
      <c r="O90" s="117"/>
      <c r="P90" s="117"/>
      <c r="Q90" s="117"/>
      <c r="R90" s="117"/>
      <c r="S90" s="117"/>
      <c r="T90" s="117"/>
      <c r="U90" s="117"/>
      <c r="V90" s="117"/>
      <c r="W90" s="117"/>
      <c r="X90" s="117"/>
      <c r="Y90" s="117"/>
      <c r="Z90" s="117"/>
    </row>
    <row r="91">
      <c r="A91" s="117"/>
      <c r="B91" s="117"/>
      <c r="C91" s="117"/>
      <c r="D91" s="117"/>
      <c r="E91" s="117"/>
      <c r="F91" s="117"/>
      <c r="G91" s="117"/>
      <c r="H91" s="117"/>
      <c r="I91" s="117"/>
      <c r="J91" s="117"/>
      <c r="K91" s="117"/>
      <c r="L91" s="117"/>
      <c r="M91" s="117"/>
      <c r="N91" s="117"/>
      <c r="O91" s="117"/>
      <c r="P91" s="117"/>
      <c r="Q91" s="117"/>
      <c r="R91" s="117"/>
      <c r="S91" s="117"/>
      <c r="T91" s="117"/>
      <c r="U91" s="117"/>
      <c r="V91" s="117"/>
      <c r="W91" s="117"/>
      <c r="X91" s="117"/>
      <c r="Y91" s="117"/>
      <c r="Z91" s="117"/>
    </row>
    <row r="92">
      <c r="A92" s="117"/>
      <c r="B92" s="117"/>
      <c r="C92" s="117"/>
      <c r="D92" s="117"/>
      <c r="E92" s="117"/>
      <c r="F92" s="117"/>
      <c r="G92" s="117"/>
      <c r="H92" s="117"/>
      <c r="I92" s="117"/>
      <c r="J92" s="117"/>
      <c r="K92" s="117"/>
      <c r="L92" s="117"/>
      <c r="M92" s="117"/>
      <c r="N92" s="117"/>
      <c r="O92" s="117"/>
      <c r="P92" s="117"/>
      <c r="Q92" s="117"/>
      <c r="R92" s="117"/>
      <c r="S92" s="117"/>
      <c r="T92" s="117"/>
      <c r="U92" s="117"/>
      <c r="V92" s="117"/>
      <c r="W92" s="117"/>
      <c r="X92" s="117"/>
      <c r="Y92" s="117"/>
      <c r="Z92" s="117"/>
    </row>
    <row r="93">
      <c r="A93" s="117"/>
      <c r="B93" s="117"/>
      <c r="C93" s="117"/>
      <c r="D93" s="117"/>
      <c r="E93" s="117"/>
      <c r="F93" s="117"/>
      <c r="G93" s="117"/>
      <c r="H93" s="117"/>
      <c r="I93" s="117"/>
      <c r="J93" s="117"/>
      <c r="K93" s="117"/>
      <c r="L93" s="117"/>
      <c r="M93" s="117"/>
      <c r="N93" s="117"/>
      <c r="O93" s="117"/>
      <c r="P93" s="117"/>
      <c r="Q93" s="117"/>
      <c r="R93" s="117"/>
      <c r="S93" s="117"/>
      <c r="T93" s="117"/>
      <c r="U93" s="117"/>
      <c r="V93" s="117"/>
      <c r="W93" s="117"/>
      <c r="X93" s="117"/>
      <c r="Y93" s="117"/>
      <c r="Z93" s="117"/>
    </row>
    <row r="94">
      <c r="A94" s="117"/>
      <c r="B94" s="117"/>
      <c r="C94" s="117"/>
      <c r="D94" s="117"/>
      <c r="E94" s="117"/>
      <c r="F94" s="117"/>
      <c r="G94" s="117"/>
      <c r="H94" s="117"/>
      <c r="I94" s="117"/>
      <c r="J94" s="117"/>
      <c r="K94" s="117"/>
      <c r="L94" s="117"/>
      <c r="M94" s="117"/>
      <c r="N94" s="117"/>
      <c r="O94" s="117"/>
      <c r="P94" s="117"/>
      <c r="Q94" s="117"/>
      <c r="R94" s="117"/>
      <c r="S94" s="117"/>
      <c r="T94" s="117"/>
      <c r="U94" s="117"/>
      <c r="V94" s="117"/>
      <c r="W94" s="117"/>
      <c r="X94" s="117"/>
      <c r="Y94" s="117"/>
      <c r="Z94" s="117"/>
    </row>
    <row r="95">
      <c r="A95" s="117"/>
      <c r="B95" s="117"/>
      <c r="C95" s="117"/>
      <c r="D95" s="117"/>
      <c r="E95" s="117"/>
      <c r="F95" s="117"/>
      <c r="G95" s="117"/>
      <c r="H95" s="117"/>
      <c r="I95" s="117"/>
      <c r="J95" s="117"/>
      <c r="K95" s="117"/>
      <c r="L95" s="117"/>
      <c r="M95" s="117"/>
      <c r="N95" s="117"/>
      <c r="O95" s="117"/>
      <c r="P95" s="117"/>
      <c r="Q95" s="117"/>
      <c r="R95" s="117"/>
      <c r="S95" s="117"/>
      <c r="T95" s="117"/>
      <c r="U95" s="117"/>
      <c r="V95" s="117"/>
      <c r="W95" s="117"/>
      <c r="X95" s="117"/>
      <c r="Y95" s="117"/>
      <c r="Z95" s="117"/>
    </row>
    <row r="96">
      <c r="A96" s="117"/>
      <c r="B96" s="117"/>
      <c r="C96" s="117"/>
      <c r="D96" s="117"/>
      <c r="E96" s="117"/>
      <c r="F96" s="117"/>
      <c r="G96" s="117"/>
      <c r="H96" s="117"/>
      <c r="I96" s="117"/>
      <c r="J96" s="117"/>
      <c r="K96" s="117"/>
      <c r="L96" s="117"/>
      <c r="M96" s="117"/>
      <c r="N96" s="117"/>
      <c r="O96" s="117"/>
      <c r="P96" s="117"/>
      <c r="Q96" s="117"/>
      <c r="R96" s="117"/>
      <c r="S96" s="117"/>
      <c r="T96" s="117"/>
      <c r="U96" s="117"/>
      <c r="V96" s="117"/>
      <c r="W96" s="117"/>
      <c r="X96" s="117"/>
      <c r="Y96" s="117"/>
      <c r="Z96" s="117"/>
    </row>
    <row r="97">
      <c r="A97" s="117"/>
      <c r="B97" s="117"/>
      <c r="C97" s="117"/>
      <c r="D97" s="117"/>
      <c r="E97" s="117"/>
      <c r="F97" s="117"/>
      <c r="G97" s="117"/>
      <c r="H97" s="117"/>
      <c r="I97" s="117"/>
      <c r="J97" s="117"/>
      <c r="K97" s="117"/>
      <c r="L97" s="117"/>
      <c r="M97" s="117"/>
      <c r="N97" s="117"/>
      <c r="O97" s="117"/>
      <c r="P97" s="117"/>
      <c r="Q97" s="117"/>
      <c r="R97" s="117"/>
      <c r="S97" s="117"/>
      <c r="T97" s="117"/>
      <c r="U97" s="117"/>
      <c r="V97" s="117"/>
      <c r="W97" s="117"/>
      <c r="X97" s="117"/>
      <c r="Y97" s="117"/>
      <c r="Z97" s="117"/>
    </row>
    <row r="98">
      <c r="A98" s="117"/>
      <c r="B98" s="117"/>
      <c r="C98" s="117"/>
      <c r="D98" s="117"/>
      <c r="E98" s="117"/>
      <c r="F98" s="117"/>
      <c r="G98" s="117"/>
      <c r="H98" s="117"/>
      <c r="I98" s="117"/>
      <c r="J98" s="117"/>
      <c r="K98" s="117"/>
      <c r="L98" s="117"/>
      <c r="M98" s="117"/>
      <c r="N98" s="117"/>
      <c r="O98" s="117"/>
      <c r="P98" s="117"/>
      <c r="Q98" s="117"/>
      <c r="R98" s="117"/>
      <c r="S98" s="117"/>
      <c r="T98" s="117"/>
      <c r="U98" s="117"/>
      <c r="V98" s="117"/>
      <c r="W98" s="117"/>
      <c r="X98" s="117"/>
      <c r="Y98" s="117"/>
      <c r="Z98" s="117"/>
    </row>
    <row r="99">
      <c r="A99" s="117"/>
      <c r="B99" s="117"/>
      <c r="C99" s="117"/>
      <c r="D99" s="117"/>
      <c r="E99" s="117"/>
      <c r="F99" s="117"/>
      <c r="G99" s="117"/>
      <c r="H99" s="117"/>
      <c r="I99" s="117"/>
      <c r="J99" s="117"/>
      <c r="K99" s="117"/>
      <c r="L99" s="117"/>
      <c r="M99" s="117"/>
      <c r="N99" s="117"/>
      <c r="O99" s="117"/>
      <c r="P99" s="117"/>
      <c r="Q99" s="117"/>
      <c r="R99" s="117"/>
      <c r="S99" s="117"/>
      <c r="T99" s="117"/>
      <c r="U99" s="117"/>
      <c r="V99" s="117"/>
      <c r="W99" s="117"/>
      <c r="X99" s="117"/>
      <c r="Y99" s="117"/>
      <c r="Z99" s="117"/>
    </row>
    <row r="100">
      <c r="A100" s="117"/>
      <c r="B100" s="117"/>
      <c r="C100" s="117"/>
      <c r="D100" s="117"/>
      <c r="E100" s="117"/>
      <c r="F100" s="117"/>
      <c r="G100" s="117"/>
      <c r="H100" s="117"/>
      <c r="I100" s="117"/>
      <c r="J100" s="117"/>
      <c r="K100" s="117"/>
      <c r="L100" s="117"/>
      <c r="M100" s="117"/>
      <c r="N100" s="117"/>
      <c r="O100" s="117"/>
      <c r="P100" s="117"/>
      <c r="Q100" s="117"/>
      <c r="R100" s="117"/>
      <c r="S100" s="117"/>
      <c r="T100" s="117"/>
      <c r="U100" s="117"/>
      <c r="V100" s="117"/>
      <c r="W100" s="117"/>
      <c r="X100" s="117"/>
      <c r="Y100" s="117"/>
      <c r="Z100" s="117"/>
    </row>
    <row r="101">
      <c r="A101" s="117"/>
      <c r="B101" s="117"/>
      <c r="C101" s="117"/>
      <c r="D101" s="117"/>
      <c r="E101" s="117"/>
      <c r="F101" s="117"/>
      <c r="G101" s="117"/>
      <c r="H101" s="117"/>
      <c r="I101" s="117"/>
      <c r="J101" s="117"/>
      <c r="K101" s="117"/>
      <c r="L101" s="117"/>
      <c r="M101" s="117"/>
      <c r="N101" s="117"/>
      <c r="O101" s="117"/>
      <c r="P101" s="117"/>
      <c r="Q101" s="117"/>
      <c r="R101" s="117"/>
      <c r="S101" s="117"/>
      <c r="T101" s="117"/>
      <c r="U101" s="117"/>
      <c r="V101" s="117"/>
      <c r="W101" s="117"/>
      <c r="X101" s="117"/>
      <c r="Y101" s="117"/>
      <c r="Z101" s="117"/>
    </row>
    <row r="102">
      <c r="A102" s="117"/>
      <c r="B102" s="117"/>
      <c r="C102" s="117"/>
      <c r="D102" s="117"/>
      <c r="E102" s="117"/>
      <c r="F102" s="117"/>
      <c r="G102" s="117"/>
      <c r="H102" s="117"/>
      <c r="I102" s="117"/>
      <c r="J102" s="117"/>
      <c r="K102" s="117"/>
      <c r="L102" s="117"/>
      <c r="M102" s="117"/>
      <c r="N102" s="117"/>
      <c r="O102" s="117"/>
      <c r="P102" s="117"/>
      <c r="Q102" s="117"/>
      <c r="R102" s="117"/>
      <c r="S102" s="117"/>
      <c r="T102" s="117"/>
      <c r="U102" s="117"/>
      <c r="V102" s="117"/>
      <c r="W102" s="117"/>
      <c r="X102" s="117"/>
      <c r="Y102" s="117"/>
      <c r="Z102" s="117"/>
    </row>
    <row r="103">
      <c r="A103" s="117"/>
      <c r="B103" s="117"/>
      <c r="C103" s="117"/>
      <c r="D103" s="117"/>
      <c r="E103" s="117"/>
      <c r="F103" s="117"/>
      <c r="G103" s="117"/>
      <c r="H103" s="117"/>
      <c r="I103" s="117"/>
      <c r="J103" s="117"/>
      <c r="K103" s="117"/>
      <c r="L103" s="117"/>
      <c r="M103" s="117"/>
      <c r="N103" s="117"/>
      <c r="O103" s="117"/>
      <c r="P103" s="117"/>
      <c r="Q103" s="117"/>
      <c r="R103" s="117"/>
      <c r="S103" s="117"/>
      <c r="T103" s="117"/>
      <c r="U103" s="117"/>
      <c r="V103" s="117"/>
      <c r="W103" s="117"/>
      <c r="X103" s="117"/>
      <c r="Y103" s="117"/>
      <c r="Z103" s="117"/>
    </row>
    <row r="104">
      <c r="A104" s="117"/>
      <c r="B104" s="117"/>
      <c r="C104" s="117"/>
      <c r="D104" s="117"/>
      <c r="E104" s="117"/>
      <c r="F104" s="117"/>
      <c r="G104" s="117"/>
      <c r="H104" s="117"/>
      <c r="I104" s="117"/>
      <c r="J104" s="117"/>
      <c r="K104" s="117"/>
      <c r="L104" s="117"/>
      <c r="M104" s="117"/>
      <c r="N104" s="117"/>
      <c r="O104" s="117"/>
      <c r="P104" s="117"/>
      <c r="Q104" s="117"/>
      <c r="R104" s="117"/>
      <c r="S104" s="117"/>
      <c r="T104" s="117"/>
      <c r="U104" s="117"/>
      <c r="V104" s="117"/>
      <c r="W104" s="117"/>
      <c r="X104" s="117"/>
      <c r="Y104" s="117"/>
      <c r="Z104" s="117"/>
    </row>
    <row r="105">
      <c r="A105" s="117"/>
      <c r="B105" s="117"/>
      <c r="C105" s="117"/>
      <c r="D105" s="117"/>
      <c r="E105" s="117"/>
      <c r="F105" s="117"/>
      <c r="G105" s="117"/>
      <c r="H105" s="117"/>
      <c r="I105" s="117"/>
      <c r="J105" s="117"/>
      <c r="K105" s="117"/>
      <c r="L105" s="117"/>
      <c r="M105" s="117"/>
      <c r="N105" s="117"/>
      <c r="O105" s="117"/>
      <c r="P105" s="117"/>
      <c r="Q105" s="117"/>
      <c r="R105" s="117"/>
      <c r="S105" s="117"/>
      <c r="T105" s="117"/>
      <c r="U105" s="117"/>
      <c r="V105" s="117"/>
      <c r="W105" s="117"/>
      <c r="X105" s="117"/>
      <c r="Y105" s="117"/>
      <c r="Z105" s="117"/>
    </row>
    <row r="106">
      <c r="A106" s="117"/>
      <c r="B106" s="117"/>
      <c r="C106" s="117"/>
      <c r="D106" s="117"/>
      <c r="E106" s="117"/>
      <c r="F106" s="117"/>
      <c r="G106" s="117"/>
      <c r="H106" s="117"/>
      <c r="I106" s="117"/>
      <c r="J106" s="117"/>
      <c r="K106" s="117"/>
      <c r="L106" s="117"/>
      <c r="M106" s="117"/>
      <c r="N106" s="117"/>
      <c r="O106" s="117"/>
      <c r="P106" s="117"/>
      <c r="Q106" s="117"/>
      <c r="R106" s="117"/>
      <c r="S106" s="117"/>
      <c r="T106" s="117"/>
      <c r="U106" s="117"/>
      <c r="V106" s="117"/>
      <c r="W106" s="117"/>
      <c r="X106" s="117"/>
      <c r="Y106" s="117"/>
      <c r="Z106" s="117"/>
    </row>
    <row r="107">
      <c r="A107" s="117"/>
      <c r="B107" s="117"/>
      <c r="C107" s="117"/>
      <c r="D107" s="117"/>
      <c r="E107" s="117"/>
      <c r="F107" s="117"/>
      <c r="G107" s="117"/>
      <c r="H107" s="117"/>
      <c r="I107" s="117"/>
      <c r="J107" s="117"/>
      <c r="K107" s="117"/>
      <c r="L107" s="117"/>
      <c r="M107" s="117"/>
      <c r="N107" s="117"/>
      <c r="O107" s="117"/>
      <c r="P107" s="117"/>
      <c r="Q107" s="117"/>
      <c r="R107" s="117"/>
      <c r="S107" s="117"/>
      <c r="T107" s="117"/>
      <c r="U107" s="117"/>
      <c r="V107" s="117"/>
      <c r="W107" s="117"/>
      <c r="X107" s="117"/>
      <c r="Y107" s="117"/>
      <c r="Z107" s="117"/>
    </row>
    <row r="108">
      <c r="A108" s="117"/>
      <c r="B108" s="117"/>
      <c r="C108" s="117"/>
      <c r="D108" s="117"/>
      <c r="E108" s="117"/>
      <c r="F108" s="117"/>
      <c r="G108" s="117"/>
      <c r="H108" s="117"/>
      <c r="I108" s="117"/>
      <c r="J108" s="117"/>
      <c r="K108" s="117"/>
      <c r="L108" s="117"/>
      <c r="M108" s="117"/>
      <c r="N108" s="117"/>
      <c r="O108" s="117"/>
      <c r="P108" s="117"/>
      <c r="Q108" s="117"/>
      <c r="R108" s="117"/>
      <c r="S108" s="117"/>
      <c r="T108" s="117"/>
      <c r="U108" s="117"/>
      <c r="V108" s="117"/>
      <c r="W108" s="117"/>
      <c r="X108" s="117"/>
      <c r="Y108" s="117"/>
      <c r="Z108" s="117"/>
    </row>
    <row r="109">
      <c r="A109" s="117"/>
      <c r="B109" s="117"/>
      <c r="C109" s="117"/>
      <c r="D109" s="117"/>
      <c r="E109" s="117"/>
      <c r="F109" s="117"/>
      <c r="G109" s="117"/>
      <c r="H109" s="117"/>
      <c r="I109" s="117"/>
      <c r="J109" s="117"/>
      <c r="K109" s="117"/>
      <c r="L109" s="117"/>
      <c r="M109" s="117"/>
      <c r="N109" s="117"/>
      <c r="O109" s="117"/>
      <c r="P109" s="117"/>
      <c r="Q109" s="117"/>
      <c r="R109" s="117"/>
      <c r="S109" s="117"/>
      <c r="T109" s="117"/>
      <c r="U109" s="117"/>
      <c r="V109" s="117"/>
      <c r="W109" s="117"/>
      <c r="X109" s="117"/>
      <c r="Y109" s="117"/>
      <c r="Z109" s="117"/>
    </row>
    <row r="110">
      <c r="A110" s="117"/>
      <c r="B110" s="117"/>
      <c r="C110" s="117"/>
      <c r="D110" s="117"/>
      <c r="E110" s="117"/>
      <c r="F110" s="117"/>
      <c r="G110" s="117"/>
      <c r="H110" s="117"/>
      <c r="I110" s="117"/>
      <c r="J110" s="117"/>
      <c r="K110" s="117"/>
      <c r="L110" s="117"/>
      <c r="M110" s="117"/>
      <c r="N110" s="117"/>
      <c r="O110" s="117"/>
      <c r="P110" s="117"/>
      <c r="Q110" s="117"/>
      <c r="R110" s="117"/>
      <c r="S110" s="117"/>
      <c r="T110" s="117"/>
      <c r="U110" s="117"/>
      <c r="V110" s="117"/>
      <c r="W110" s="117"/>
      <c r="X110" s="117"/>
      <c r="Y110" s="117"/>
      <c r="Z110" s="117"/>
    </row>
    <row r="111">
      <c r="A111" s="117"/>
      <c r="B111" s="117"/>
      <c r="C111" s="117"/>
      <c r="D111" s="117"/>
      <c r="E111" s="117"/>
      <c r="F111" s="117"/>
      <c r="G111" s="117"/>
      <c r="H111" s="117"/>
      <c r="I111" s="117"/>
      <c r="J111" s="117"/>
      <c r="K111" s="117"/>
      <c r="L111" s="117"/>
      <c r="M111" s="117"/>
      <c r="N111" s="117"/>
      <c r="O111" s="117"/>
      <c r="P111" s="117"/>
      <c r="Q111" s="117"/>
      <c r="R111" s="117"/>
      <c r="S111" s="117"/>
      <c r="T111" s="117"/>
      <c r="U111" s="117"/>
      <c r="V111" s="117"/>
      <c r="W111" s="117"/>
      <c r="X111" s="117"/>
      <c r="Y111" s="117"/>
      <c r="Z111" s="117"/>
    </row>
    <row r="112">
      <c r="A112" s="117"/>
      <c r="B112" s="117"/>
      <c r="C112" s="117"/>
      <c r="D112" s="117"/>
      <c r="E112" s="117"/>
      <c r="F112" s="117"/>
      <c r="G112" s="117"/>
      <c r="H112" s="117"/>
      <c r="I112" s="117"/>
      <c r="J112" s="117"/>
      <c r="K112" s="117"/>
      <c r="L112" s="117"/>
      <c r="M112" s="117"/>
      <c r="N112" s="117"/>
      <c r="O112" s="117"/>
      <c r="P112" s="117"/>
      <c r="Q112" s="117"/>
      <c r="R112" s="117"/>
      <c r="S112" s="117"/>
      <c r="T112" s="117"/>
      <c r="U112" s="117"/>
      <c r="V112" s="117"/>
      <c r="W112" s="117"/>
      <c r="X112" s="117"/>
      <c r="Y112" s="117"/>
      <c r="Z112" s="117"/>
    </row>
    <row r="113">
      <c r="A113" s="117"/>
      <c r="B113" s="117"/>
      <c r="C113" s="117"/>
      <c r="D113" s="117"/>
      <c r="E113" s="117"/>
      <c r="F113" s="117"/>
      <c r="G113" s="117"/>
      <c r="H113" s="117"/>
      <c r="I113" s="117"/>
      <c r="J113" s="117"/>
      <c r="K113" s="117"/>
      <c r="L113" s="117"/>
      <c r="M113" s="117"/>
      <c r="N113" s="117"/>
      <c r="O113" s="117"/>
      <c r="P113" s="117"/>
      <c r="Q113" s="117"/>
      <c r="R113" s="117"/>
      <c r="S113" s="117"/>
      <c r="T113" s="117"/>
      <c r="U113" s="117"/>
      <c r="V113" s="117"/>
      <c r="W113" s="117"/>
      <c r="X113" s="117"/>
      <c r="Y113" s="117"/>
      <c r="Z113" s="117"/>
    </row>
    <row r="114">
      <c r="A114" s="117"/>
      <c r="B114" s="117"/>
      <c r="C114" s="117"/>
      <c r="D114" s="117"/>
      <c r="E114" s="117"/>
      <c r="F114" s="117"/>
      <c r="G114" s="117"/>
      <c r="H114" s="117"/>
      <c r="I114" s="117"/>
      <c r="J114" s="117"/>
      <c r="K114" s="117"/>
      <c r="L114" s="117"/>
      <c r="M114" s="117"/>
      <c r="N114" s="117"/>
      <c r="O114" s="117"/>
      <c r="P114" s="117"/>
      <c r="Q114" s="117"/>
      <c r="R114" s="117"/>
      <c r="S114" s="117"/>
      <c r="T114" s="117"/>
      <c r="U114" s="117"/>
      <c r="V114" s="117"/>
      <c r="W114" s="117"/>
      <c r="X114" s="117"/>
      <c r="Y114" s="117"/>
      <c r="Z114" s="117"/>
    </row>
    <row r="115">
      <c r="A115" s="117"/>
      <c r="B115" s="117"/>
      <c r="C115" s="117"/>
      <c r="D115" s="117"/>
      <c r="E115" s="117"/>
      <c r="F115" s="117"/>
      <c r="G115" s="117"/>
      <c r="H115" s="117"/>
      <c r="I115" s="117"/>
      <c r="J115" s="117"/>
      <c r="K115" s="117"/>
      <c r="L115" s="117"/>
      <c r="M115" s="117"/>
      <c r="N115" s="117"/>
      <c r="O115" s="117"/>
      <c r="P115" s="117"/>
      <c r="Q115" s="117"/>
      <c r="R115" s="117"/>
      <c r="S115" s="117"/>
      <c r="T115" s="117"/>
      <c r="U115" s="117"/>
      <c r="V115" s="117"/>
      <c r="W115" s="117"/>
      <c r="X115" s="117"/>
      <c r="Y115" s="117"/>
      <c r="Z115" s="117"/>
    </row>
    <row r="116">
      <c r="A116" s="117"/>
      <c r="B116" s="117"/>
      <c r="C116" s="117"/>
      <c r="D116" s="117"/>
      <c r="E116" s="117"/>
      <c r="F116" s="117"/>
      <c r="G116" s="117"/>
      <c r="H116" s="117"/>
      <c r="I116" s="117"/>
      <c r="J116" s="117"/>
      <c r="K116" s="117"/>
      <c r="L116" s="117"/>
      <c r="M116" s="117"/>
      <c r="N116" s="117"/>
      <c r="O116" s="117"/>
      <c r="P116" s="117"/>
      <c r="Q116" s="117"/>
      <c r="R116" s="117"/>
      <c r="S116" s="117"/>
      <c r="T116" s="117"/>
      <c r="U116" s="117"/>
      <c r="V116" s="117"/>
      <c r="W116" s="117"/>
      <c r="X116" s="117"/>
      <c r="Y116" s="117"/>
      <c r="Z116" s="117"/>
    </row>
    <row r="117">
      <c r="A117" s="117"/>
      <c r="B117" s="117"/>
      <c r="C117" s="117"/>
      <c r="D117" s="117"/>
      <c r="E117" s="117"/>
      <c r="F117" s="117"/>
      <c r="G117" s="117"/>
      <c r="H117" s="117"/>
      <c r="I117" s="117"/>
      <c r="J117" s="117"/>
      <c r="K117" s="117"/>
      <c r="L117" s="117"/>
      <c r="M117" s="117"/>
      <c r="N117" s="117"/>
      <c r="O117" s="117"/>
      <c r="P117" s="117"/>
      <c r="Q117" s="117"/>
      <c r="R117" s="117"/>
      <c r="S117" s="117"/>
      <c r="T117" s="117"/>
      <c r="U117" s="117"/>
      <c r="V117" s="117"/>
      <c r="W117" s="117"/>
      <c r="X117" s="117"/>
      <c r="Y117" s="117"/>
      <c r="Z117" s="117"/>
    </row>
    <row r="118">
      <c r="A118" s="117"/>
      <c r="B118" s="117"/>
      <c r="C118" s="117"/>
      <c r="D118" s="117"/>
      <c r="E118" s="117"/>
      <c r="F118" s="117"/>
      <c r="G118" s="117"/>
      <c r="H118" s="117"/>
      <c r="I118" s="117"/>
      <c r="J118" s="117"/>
      <c r="K118" s="117"/>
      <c r="L118" s="117"/>
      <c r="M118" s="117"/>
      <c r="N118" s="117"/>
      <c r="O118" s="117"/>
      <c r="P118" s="117"/>
      <c r="Q118" s="117"/>
      <c r="R118" s="117"/>
      <c r="S118" s="117"/>
      <c r="T118" s="117"/>
      <c r="U118" s="117"/>
      <c r="V118" s="117"/>
      <c r="W118" s="117"/>
      <c r="X118" s="117"/>
      <c r="Y118" s="117"/>
      <c r="Z118" s="117"/>
    </row>
    <row r="119">
      <c r="A119" s="117"/>
      <c r="B119" s="117"/>
      <c r="C119" s="117"/>
      <c r="D119" s="117"/>
      <c r="E119" s="117"/>
      <c r="F119" s="117"/>
      <c r="G119" s="117"/>
      <c r="H119" s="117"/>
      <c r="I119" s="117"/>
      <c r="J119" s="117"/>
      <c r="K119" s="117"/>
      <c r="L119" s="117"/>
      <c r="M119" s="117"/>
      <c r="N119" s="117"/>
      <c r="O119" s="117"/>
      <c r="P119" s="117"/>
      <c r="Q119" s="117"/>
      <c r="R119" s="117"/>
      <c r="S119" s="117"/>
      <c r="T119" s="117"/>
      <c r="U119" s="117"/>
      <c r="V119" s="117"/>
      <c r="W119" s="117"/>
      <c r="X119" s="117"/>
      <c r="Y119" s="117"/>
      <c r="Z119" s="117"/>
    </row>
    <row r="120">
      <c r="A120" s="117"/>
      <c r="B120" s="117"/>
      <c r="C120" s="117"/>
      <c r="D120" s="117"/>
      <c r="E120" s="117"/>
      <c r="F120" s="117"/>
      <c r="G120" s="117"/>
      <c r="H120" s="117"/>
      <c r="I120" s="117"/>
      <c r="J120" s="117"/>
      <c r="K120" s="117"/>
      <c r="L120" s="117"/>
      <c r="M120" s="117"/>
      <c r="N120" s="117"/>
      <c r="O120" s="117"/>
      <c r="P120" s="117"/>
      <c r="Q120" s="117"/>
      <c r="R120" s="117"/>
      <c r="S120" s="117"/>
      <c r="T120" s="117"/>
      <c r="U120" s="117"/>
      <c r="V120" s="117"/>
      <c r="W120" s="117"/>
      <c r="X120" s="117"/>
      <c r="Y120" s="117"/>
      <c r="Z120" s="117"/>
    </row>
    <row r="121">
      <c r="A121" s="117"/>
      <c r="B121" s="117"/>
      <c r="C121" s="117"/>
      <c r="D121" s="117"/>
      <c r="E121" s="117"/>
      <c r="F121" s="117"/>
      <c r="G121" s="117"/>
      <c r="H121" s="117"/>
      <c r="I121" s="117"/>
      <c r="J121" s="117"/>
      <c r="K121" s="117"/>
      <c r="L121" s="117"/>
      <c r="M121" s="117"/>
      <c r="N121" s="117"/>
      <c r="O121" s="117"/>
      <c r="P121" s="117"/>
      <c r="Q121" s="117"/>
      <c r="R121" s="117"/>
      <c r="S121" s="117"/>
      <c r="T121" s="117"/>
      <c r="U121" s="117"/>
      <c r="V121" s="117"/>
      <c r="W121" s="117"/>
      <c r="X121" s="117"/>
      <c r="Y121" s="117"/>
      <c r="Z121" s="117"/>
    </row>
    <row r="122">
      <c r="A122" s="117"/>
      <c r="B122" s="117"/>
      <c r="C122" s="117"/>
      <c r="D122" s="117"/>
      <c r="E122" s="117"/>
      <c r="F122" s="117"/>
      <c r="G122" s="117"/>
      <c r="H122" s="117"/>
      <c r="I122" s="117"/>
      <c r="J122" s="117"/>
      <c r="K122" s="117"/>
      <c r="L122" s="117"/>
      <c r="M122" s="117"/>
      <c r="N122" s="117"/>
      <c r="O122" s="117"/>
      <c r="P122" s="117"/>
      <c r="Q122" s="117"/>
      <c r="R122" s="117"/>
      <c r="S122" s="117"/>
      <c r="T122" s="117"/>
      <c r="U122" s="117"/>
      <c r="V122" s="117"/>
      <c r="W122" s="117"/>
      <c r="X122" s="117"/>
      <c r="Y122" s="117"/>
      <c r="Z122" s="117"/>
    </row>
    <row r="123">
      <c r="A123" s="117"/>
      <c r="B123" s="117"/>
      <c r="C123" s="117"/>
      <c r="D123" s="117"/>
      <c r="E123" s="117"/>
      <c r="F123" s="117"/>
      <c r="G123" s="117"/>
      <c r="H123" s="117"/>
      <c r="I123" s="117"/>
      <c r="J123" s="117"/>
      <c r="K123" s="117"/>
      <c r="L123" s="117"/>
      <c r="M123" s="117"/>
      <c r="N123" s="117"/>
      <c r="O123" s="117"/>
      <c r="P123" s="117"/>
      <c r="Q123" s="117"/>
      <c r="R123" s="117"/>
      <c r="S123" s="117"/>
      <c r="T123" s="117"/>
      <c r="U123" s="117"/>
      <c r="V123" s="117"/>
      <c r="W123" s="117"/>
      <c r="X123" s="117"/>
      <c r="Y123" s="117"/>
      <c r="Z123" s="117"/>
    </row>
    <row r="124">
      <c r="A124" s="117"/>
      <c r="B124" s="117"/>
      <c r="C124" s="117"/>
      <c r="D124" s="117"/>
      <c r="E124" s="117"/>
      <c r="F124" s="117"/>
      <c r="G124" s="117"/>
      <c r="H124" s="117"/>
      <c r="I124" s="117"/>
      <c r="J124" s="117"/>
      <c r="K124" s="117"/>
      <c r="L124" s="117"/>
      <c r="M124" s="117"/>
      <c r="N124" s="117"/>
      <c r="O124" s="117"/>
      <c r="P124" s="117"/>
      <c r="Q124" s="117"/>
      <c r="R124" s="117"/>
      <c r="S124" s="117"/>
      <c r="T124" s="117"/>
      <c r="U124" s="117"/>
      <c r="V124" s="117"/>
      <c r="W124" s="117"/>
      <c r="X124" s="117"/>
      <c r="Y124" s="117"/>
      <c r="Z124" s="117"/>
    </row>
    <row r="125">
      <c r="A125" s="117"/>
      <c r="B125" s="117"/>
      <c r="C125" s="117"/>
      <c r="D125" s="117"/>
      <c r="E125" s="117"/>
      <c r="F125" s="117"/>
      <c r="G125" s="117"/>
      <c r="H125" s="117"/>
      <c r="I125" s="117"/>
      <c r="J125" s="117"/>
      <c r="K125" s="117"/>
      <c r="L125" s="117"/>
      <c r="M125" s="117"/>
      <c r="N125" s="117"/>
      <c r="O125" s="117"/>
      <c r="P125" s="117"/>
      <c r="Q125" s="117"/>
      <c r="R125" s="117"/>
      <c r="S125" s="117"/>
      <c r="T125" s="117"/>
      <c r="U125" s="117"/>
      <c r="V125" s="117"/>
      <c r="W125" s="117"/>
      <c r="X125" s="117"/>
      <c r="Y125" s="117"/>
      <c r="Z125" s="117"/>
    </row>
    <row r="126">
      <c r="A126" s="117"/>
      <c r="B126" s="117"/>
      <c r="C126" s="117"/>
      <c r="D126" s="117"/>
      <c r="E126" s="117"/>
      <c r="F126" s="117"/>
      <c r="G126" s="117"/>
      <c r="H126" s="117"/>
      <c r="I126" s="117"/>
      <c r="J126" s="117"/>
      <c r="K126" s="117"/>
      <c r="L126" s="117"/>
      <c r="M126" s="117"/>
      <c r="N126" s="117"/>
      <c r="O126" s="117"/>
      <c r="P126" s="117"/>
      <c r="Q126" s="117"/>
      <c r="R126" s="117"/>
      <c r="S126" s="117"/>
      <c r="T126" s="117"/>
      <c r="U126" s="117"/>
      <c r="V126" s="117"/>
      <c r="W126" s="117"/>
      <c r="X126" s="117"/>
      <c r="Y126" s="117"/>
      <c r="Z126" s="117"/>
    </row>
    <row r="127">
      <c r="A127" s="117"/>
      <c r="B127" s="117"/>
      <c r="C127" s="117"/>
      <c r="D127" s="117"/>
      <c r="E127" s="117"/>
      <c r="F127" s="117"/>
      <c r="G127" s="117"/>
      <c r="H127" s="117"/>
      <c r="I127" s="117"/>
      <c r="J127" s="117"/>
      <c r="K127" s="117"/>
      <c r="L127" s="117"/>
      <c r="M127" s="117"/>
      <c r="N127" s="117"/>
      <c r="O127" s="117"/>
      <c r="P127" s="117"/>
      <c r="Q127" s="117"/>
      <c r="R127" s="117"/>
      <c r="S127" s="117"/>
      <c r="T127" s="117"/>
      <c r="U127" s="117"/>
      <c r="V127" s="117"/>
      <c r="W127" s="117"/>
      <c r="X127" s="117"/>
      <c r="Y127" s="117"/>
      <c r="Z127" s="117"/>
    </row>
    <row r="128">
      <c r="A128" s="117"/>
      <c r="B128" s="117"/>
      <c r="C128" s="117"/>
      <c r="D128" s="117"/>
      <c r="E128" s="117"/>
      <c r="F128" s="117"/>
      <c r="G128" s="117"/>
      <c r="H128" s="117"/>
      <c r="I128" s="117"/>
      <c r="J128" s="117"/>
      <c r="K128" s="117"/>
      <c r="L128" s="117"/>
      <c r="M128" s="117"/>
      <c r="N128" s="117"/>
      <c r="O128" s="117"/>
      <c r="P128" s="117"/>
      <c r="Q128" s="117"/>
      <c r="R128" s="117"/>
      <c r="S128" s="117"/>
      <c r="T128" s="117"/>
      <c r="U128" s="117"/>
      <c r="V128" s="117"/>
      <c r="W128" s="117"/>
      <c r="X128" s="117"/>
      <c r="Y128" s="117"/>
      <c r="Z128" s="117"/>
    </row>
    <row r="129">
      <c r="A129" s="117"/>
      <c r="B129" s="117"/>
      <c r="C129" s="117"/>
      <c r="D129" s="117"/>
      <c r="E129" s="117"/>
      <c r="F129" s="117"/>
      <c r="G129" s="117"/>
      <c r="H129" s="117"/>
      <c r="I129" s="117"/>
      <c r="J129" s="117"/>
      <c r="K129" s="117"/>
      <c r="L129" s="117"/>
      <c r="M129" s="117"/>
      <c r="N129" s="117"/>
      <c r="O129" s="117"/>
      <c r="P129" s="117"/>
      <c r="Q129" s="117"/>
      <c r="R129" s="117"/>
      <c r="S129" s="117"/>
      <c r="T129" s="117"/>
      <c r="U129" s="117"/>
      <c r="V129" s="117"/>
      <c r="W129" s="117"/>
      <c r="X129" s="117"/>
      <c r="Y129" s="117"/>
      <c r="Z129" s="117"/>
    </row>
    <row r="130">
      <c r="A130" s="117"/>
      <c r="B130" s="117"/>
      <c r="C130" s="117"/>
      <c r="D130" s="117"/>
      <c r="E130" s="117"/>
      <c r="F130" s="117"/>
      <c r="G130" s="117"/>
      <c r="H130" s="117"/>
      <c r="I130" s="117"/>
      <c r="J130" s="117"/>
      <c r="K130" s="117"/>
      <c r="L130" s="117"/>
      <c r="M130" s="117"/>
      <c r="N130" s="117"/>
      <c r="O130" s="117"/>
      <c r="P130" s="117"/>
      <c r="Q130" s="117"/>
      <c r="R130" s="117"/>
      <c r="S130" s="117"/>
      <c r="T130" s="117"/>
      <c r="U130" s="117"/>
      <c r="V130" s="117"/>
      <c r="W130" s="117"/>
      <c r="X130" s="117"/>
      <c r="Y130" s="117"/>
      <c r="Z130" s="117"/>
    </row>
    <row r="131">
      <c r="A131" s="117"/>
      <c r="B131" s="117"/>
      <c r="C131" s="117"/>
      <c r="D131" s="117"/>
      <c r="E131" s="117"/>
      <c r="F131" s="117"/>
      <c r="G131" s="117"/>
      <c r="H131" s="117"/>
      <c r="I131" s="117"/>
      <c r="J131" s="117"/>
      <c r="K131" s="117"/>
      <c r="L131" s="117"/>
      <c r="M131" s="117"/>
      <c r="N131" s="117"/>
      <c r="O131" s="117"/>
      <c r="P131" s="117"/>
      <c r="Q131" s="117"/>
      <c r="R131" s="117"/>
      <c r="S131" s="117"/>
      <c r="T131" s="117"/>
      <c r="U131" s="117"/>
      <c r="V131" s="117"/>
      <c r="W131" s="117"/>
      <c r="X131" s="117"/>
      <c r="Y131" s="117"/>
      <c r="Z131" s="117"/>
    </row>
    <row r="132">
      <c r="A132" s="117"/>
      <c r="B132" s="117"/>
      <c r="C132" s="117"/>
      <c r="D132" s="117"/>
      <c r="E132" s="117"/>
      <c r="F132" s="117"/>
      <c r="G132" s="117"/>
      <c r="H132" s="117"/>
      <c r="I132" s="117"/>
      <c r="J132" s="117"/>
      <c r="K132" s="117"/>
      <c r="L132" s="117"/>
      <c r="M132" s="117"/>
      <c r="N132" s="117"/>
      <c r="O132" s="117"/>
      <c r="P132" s="117"/>
      <c r="Q132" s="117"/>
      <c r="R132" s="117"/>
      <c r="S132" s="117"/>
      <c r="T132" s="117"/>
      <c r="U132" s="117"/>
      <c r="V132" s="117"/>
      <c r="W132" s="117"/>
      <c r="X132" s="117"/>
      <c r="Y132" s="117"/>
      <c r="Z132" s="117"/>
    </row>
    <row r="133">
      <c r="A133" s="117"/>
      <c r="B133" s="117"/>
      <c r="C133" s="117"/>
      <c r="D133" s="117"/>
      <c r="E133" s="117"/>
      <c r="F133" s="117"/>
      <c r="G133" s="117"/>
      <c r="H133" s="117"/>
      <c r="I133" s="117"/>
      <c r="J133" s="117"/>
      <c r="K133" s="117"/>
      <c r="L133" s="117"/>
      <c r="M133" s="117"/>
      <c r="N133" s="117"/>
      <c r="O133" s="117"/>
      <c r="P133" s="117"/>
      <c r="Q133" s="117"/>
      <c r="R133" s="117"/>
      <c r="S133" s="117"/>
      <c r="T133" s="117"/>
      <c r="U133" s="117"/>
      <c r="V133" s="117"/>
      <c r="W133" s="117"/>
      <c r="X133" s="117"/>
      <c r="Y133" s="117"/>
      <c r="Z133" s="117"/>
    </row>
    <row r="134">
      <c r="A134" s="117"/>
      <c r="B134" s="117"/>
      <c r="C134" s="117"/>
      <c r="D134" s="117"/>
      <c r="E134" s="117"/>
      <c r="F134" s="117"/>
      <c r="G134" s="117"/>
      <c r="H134" s="117"/>
      <c r="I134" s="117"/>
      <c r="J134" s="117"/>
      <c r="K134" s="117"/>
      <c r="L134" s="117"/>
      <c r="M134" s="117"/>
      <c r="N134" s="117"/>
      <c r="O134" s="117"/>
      <c r="P134" s="117"/>
      <c r="Q134" s="117"/>
      <c r="R134" s="117"/>
      <c r="S134" s="117"/>
      <c r="T134" s="117"/>
      <c r="U134" s="117"/>
      <c r="V134" s="117"/>
      <c r="W134" s="117"/>
      <c r="X134" s="117"/>
      <c r="Y134" s="117"/>
      <c r="Z134" s="117"/>
    </row>
    <row r="135">
      <c r="A135" s="117"/>
      <c r="B135" s="117"/>
      <c r="C135" s="117"/>
      <c r="D135" s="117"/>
      <c r="E135" s="117"/>
      <c r="F135" s="117"/>
      <c r="G135" s="117"/>
      <c r="H135" s="117"/>
      <c r="I135" s="117"/>
      <c r="J135" s="117"/>
      <c r="K135" s="117"/>
      <c r="L135" s="117"/>
      <c r="M135" s="117"/>
      <c r="N135" s="117"/>
      <c r="O135" s="117"/>
      <c r="P135" s="117"/>
      <c r="Q135" s="117"/>
      <c r="R135" s="117"/>
      <c r="S135" s="117"/>
      <c r="T135" s="117"/>
      <c r="U135" s="117"/>
      <c r="V135" s="117"/>
      <c r="W135" s="117"/>
      <c r="X135" s="117"/>
      <c r="Y135" s="117"/>
      <c r="Z135" s="117"/>
    </row>
    <row r="136">
      <c r="A136" s="117"/>
      <c r="B136" s="117"/>
      <c r="C136" s="117"/>
      <c r="D136" s="117"/>
      <c r="E136" s="117"/>
      <c r="F136" s="117"/>
      <c r="G136" s="117"/>
      <c r="H136" s="117"/>
      <c r="I136" s="117"/>
      <c r="J136" s="117"/>
      <c r="K136" s="117"/>
      <c r="L136" s="117"/>
      <c r="M136" s="117"/>
      <c r="N136" s="117"/>
      <c r="O136" s="117"/>
      <c r="P136" s="117"/>
      <c r="Q136" s="117"/>
      <c r="R136" s="117"/>
      <c r="S136" s="117"/>
      <c r="T136" s="117"/>
      <c r="U136" s="117"/>
      <c r="V136" s="117"/>
      <c r="W136" s="117"/>
      <c r="X136" s="117"/>
      <c r="Y136" s="117"/>
      <c r="Z136" s="117"/>
    </row>
    <row r="137">
      <c r="A137" s="117"/>
      <c r="B137" s="117"/>
      <c r="C137" s="117"/>
      <c r="D137" s="117"/>
      <c r="E137" s="117"/>
      <c r="F137" s="117"/>
      <c r="G137" s="117"/>
      <c r="H137" s="117"/>
      <c r="I137" s="117"/>
      <c r="J137" s="117"/>
      <c r="K137" s="117"/>
      <c r="L137" s="117"/>
      <c r="M137" s="117"/>
      <c r="N137" s="117"/>
      <c r="O137" s="117"/>
      <c r="P137" s="117"/>
      <c r="Q137" s="117"/>
      <c r="R137" s="117"/>
      <c r="S137" s="117"/>
      <c r="T137" s="117"/>
      <c r="U137" s="117"/>
      <c r="V137" s="117"/>
      <c r="W137" s="117"/>
      <c r="X137" s="117"/>
      <c r="Y137" s="117"/>
      <c r="Z137" s="117"/>
    </row>
    <row r="138">
      <c r="A138" s="117"/>
      <c r="B138" s="117"/>
      <c r="C138" s="117"/>
      <c r="D138" s="117"/>
      <c r="E138" s="117"/>
      <c r="F138" s="117"/>
      <c r="G138" s="117"/>
      <c r="H138" s="117"/>
      <c r="I138" s="117"/>
      <c r="J138" s="117"/>
      <c r="K138" s="117"/>
      <c r="L138" s="117"/>
      <c r="M138" s="117"/>
      <c r="N138" s="117"/>
      <c r="O138" s="117"/>
      <c r="P138" s="117"/>
      <c r="Q138" s="117"/>
      <c r="R138" s="117"/>
      <c r="S138" s="117"/>
      <c r="T138" s="117"/>
      <c r="U138" s="117"/>
      <c r="V138" s="117"/>
      <c r="W138" s="117"/>
      <c r="X138" s="117"/>
      <c r="Y138" s="117"/>
      <c r="Z138" s="117"/>
    </row>
    <row r="139">
      <c r="A139" s="117"/>
      <c r="B139" s="117"/>
      <c r="C139" s="117"/>
      <c r="D139" s="117"/>
      <c r="E139" s="117"/>
      <c r="F139" s="117"/>
      <c r="G139" s="117"/>
      <c r="H139" s="117"/>
      <c r="I139" s="117"/>
      <c r="J139" s="117"/>
      <c r="K139" s="117"/>
      <c r="L139" s="117"/>
      <c r="M139" s="117"/>
      <c r="N139" s="117"/>
      <c r="O139" s="117"/>
      <c r="P139" s="117"/>
      <c r="Q139" s="117"/>
      <c r="R139" s="117"/>
      <c r="S139" s="117"/>
      <c r="T139" s="117"/>
      <c r="U139" s="117"/>
      <c r="V139" s="117"/>
      <c r="W139" s="117"/>
      <c r="X139" s="117"/>
      <c r="Y139" s="117"/>
      <c r="Z139" s="117"/>
    </row>
    <row r="140">
      <c r="A140" s="117"/>
      <c r="B140" s="117"/>
      <c r="C140" s="117"/>
      <c r="D140" s="117"/>
      <c r="E140" s="117"/>
      <c r="F140" s="117"/>
      <c r="G140" s="117"/>
      <c r="H140" s="117"/>
      <c r="I140" s="117"/>
      <c r="J140" s="117"/>
      <c r="K140" s="117"/>
      <c r="L140" s="117"/>
      <c r="M140" s="117"/>
      <c r="N140" s="117"/>
      <c r="O140" s="117"/>
      <c r="P140" s="117"/>
      <c r="Q140" s="117"/>
      <c r="R140" s="117"/>
      <c r="S140" s="117"/>
      <c r="T140" s="117"/>
      <c r="U140" s="117"/>
      <c r="V140" s="117"/>
      <c r="W140" s="117"/>
      <c r="X140" s="117"/>
      <c r="Y140" s="117"/>
      <c r="Z140" s="117"/>
    </row>
    <row r="141">
      <c r="A141" s="117"/>
      <c r="B141" s="117"/>
      <c r="C141" s="117"/>
      <c r="D141" s="117"/>
      <c r="E141" s="117"/>
      <c r="F141" s="117"/>
      <c r="G141" s="117"/>
      <c r="H141" s="117"/>
      <c r="I141" s="117"/>
      <c r="J141" s="117"/>
      <c r="K141" s="117"/>
      <c r="L141" s="117"/>
      <c r="M141" s="117"/>
      <c r="N141" s="117"/>
      <c r="O141" s="117"/>
      <c r="P141" s="117"/>
      <c r="Q141" s="117"/>
      <c r="R141" s="117"/>
      <c r="S141" s="117"/>
      <c r="T141" s="117"/>
      <c r="U141" s="117"/>
      <c r="V141" s="117"/>
      <c r="W141" s="117"/>
      <c r="X141" s="117"/>
      <c r="Y141" s="117"/>
      <c r="Z141" s="117"/>
    </row>
    <row r="142">
      <c r="A142" s="117"/>
      <c r="B142" s="117"/>
      <c r="C142" s="117"/>
      <c r="D142" s="117"/>
      <c r="E142" s="117"/>
      <c r="F142" s="117"/>
      <c r="G142" s="117"/>
      <c r="H142" s="117"/>
      <c r="I142" s="117"/>
      <c r="J142" s="117"/>
      <c r="K142" s="117"/>
      <c r="L142" s="117"/>
      <c r="M142" s="117"/>
      <c r="N142" s="117"/>
      <c r="O142" s="117"/>
      <c r="P142" s="117"/>
      <c r="Q142" s="117"/>
      <c r="R142" s="117"/>
      <c r="S142" s="117"/>
      <c r="T142" s="117"/>
      <c r="U142" s="117"/>
      <c r="V142" s="117"/>
      <c r="W142" s="117"/>
      <c r="X142" s="117"/>
      <c r="Y142" s="117"/>
      <c r="Z142" s="117"/>
    </row>
    <row r="143">
      <c r="A143" s="117"/>
      <c r="B143" s="117"/>
      <c r="C143" s="117"/>
      <c r="D143" s="117"/>
      <c r="E143" s="117"/>
      <c r="F143" s="117"/>
      <c r="G143" s="117"/>
      <c r="H143" s="117"/>
      <c r="I143" s="117"/>
      <c r="J143" s="117"/>
      <c r="K143" s="117"/>
      <c r="L143" s="117"/>
      <c r="M143" s="117"/>
      <c r="N143" s="117"/>
      <c r="O143" s="117"/>
      <c r="P143" s="117"/>
      <c r="Q143" s="117"/>
      <c r="R143" s="117"/>
      <c r="S143" s="117"/>
      <c r="T143" s="117"/>
      <c r="U143" s="117"/>
      <c r="V143" s="117"/>
      <c r="W143" s="117"/>
      <c r="X143" s="117"/>
      <c r="Y143" s="117"/>
      <c r="Z143" s="117"/>
    </row>
    <row r="144">
      <c r="A144" s="117"/>
      <c r="B144" s="117"/>
      <c r="C144" s="117"/>
      <c r="D144" s="117"/>
      <c r="E144" s="117"/>
      <c r="F144" s="117"/>
      <c r="G144" s="117"/>
      <c r="H144" s="117"/>
      <c r="I144" s="117"/>
      <c r="J144" s="117"/>
      <c r="K144" s="117"/>
      <c r="L144" s="117"/>
      <c r="M144" s="117"/>
      <c r="N144" s="117"/>
      <c r="O144" s="117"/>
      <c r="P144" s="117"/>
      <c r="Q144" s="117"/>
      <c r="R144" s="117"/>
      <c r="S144" s="117"/>
      <c r="T144" s="117"/>
      <c r="U144" s="117"/>
      <c r="V144" s="117"/>
      <c r="W144" s="117"/>
      <c r="X144" s="117"/>
      <c r="Y144" s="117"/>
      <c r="Z144" s="117"/>
    </row>
    <row r="145">
      <c r="A145" s="117"/>
      <c r="B145" s="117"/>
      <c r="C145" s="117"/>
      <c r="D145" s="117"/>
      <c r="E145" s="117"/>
      <c r="F145" s="117"/>
      <c r="G145" s="117"/>
      <c r="H145" s="117"/>
      <c r="I145" s="117"/>
      <c r="J145" s="117"/>
      <c r="K145" s="117"/>
      <c r="L145" s="117"/>
      <c r="M145" s="117"/>
      <c r="N145" s="117"/>
      <c r="O145" s="117"/>
      <c r="P145" s="117"/>
      <c r="Q145" s="117"/>
      <c r="R145" s="117"/>
      <c r="S145" s="117"/>
      <c r="T145" s="117"/>
      <c r="U145" s="117"/>
      <c r="V145" s="117"/>
      <c r="W145" s="117"/>
      <c r="X145" s="117"/>
      <c r="Y145" s="117"/>
      <c r="Z145" s="117"/>
    </row>
    <row r="146">
      <c r="A146" s="117"/>
      <c r="B146" s="117"/>
      <c r="C146" s="117"/>
      <c r="D146" s="117"/>
      <c r="E146" s="117"/>
      <c r="F146" s="117"/>
      <c r="G146" s="117"/>
      <c r="H146" s="117"/>
      <c r="I146" s="117"/>
      <c r="J146" s="117"/>
      <c r="K146" s="117"/>
      <c r="L146" s="117"/>
      <c r="M146" s="117"/>
      <c r="N146" s="117"/>
      <c r="O146" s="117"/>
      <c r="P146" s="117"/>
      <c r="Q146" s="117"/>
      <c r="R146" s="117"/>
      <c r="S146" s="117"/>
      <c r="T146" s="117"/>
      <c r="U146" s="117"/>
      <c r="V146" s="117"/>
      <c r="W146" s="117"/>
      <c r="X146" s="117"/>
      <c r="Y146" s="117"/>
      <c r="Z146" s="117"/>
    </row>
    <row r="147">
      <c r="A147" s="117"/>
      <c r="B147" s="117"/>
      <c r="C147" s="117"/>
      <c r="D147" s="117"/>
      <c r="E147" s="117"/>
      <c r="F147" s="117"/>
      <c r="G147" s="117"/>
      <c r="H147" s="117"/>
      <c r="I147" s="117"/>
      <c r="J147" s="117"/>
      <c r="K147" s="117"/>
      <c r="L147" s="117"/>
      <c r="M147" s="117"/>
      <c r="N147" s="117"/>
      <c r="O147" s="117"/>
      <c r="P147" s="117"/>
      <c r="Q147" s="117"/>
      <c r="R147" s="117"/>
      <c r="S147" s="117"/>
      <c r="T147" s="117"/>
      <c r="U147" s="117"/>
      <c r="V147" s="117"/>
      <c r="W147" s="117"/>
      <c r="X147" s="117"/>
      <c r="Y147" s="117"/>
      <c r="Z147" s="117"/>
    </row>
    <row r="148">
      <c r="A148" s="117"/>
      <c r="B148" s="117"/>
      <c r="C148" s="117"/>
      <c r="D148" s="117"/>
      <c r="E148" s="117"/>
      <c r="F148" s="117"/>
      <c r="G148" s="117"/>
      <c r="H148" s="117"/>
      <c r="I148" s="117"/>
      <c r="J148" s="117"/>
      <c r="K148" s="117"/>
      <c r="L148" s="117"/>
      <c r="M148" s="117"/>
      <c r="N148" s="117"/>
      <c r="O148" s="117"/>
      <c r="P148" s="117"/>
      <c r="Q148" s="117"/>
      <c r="R148" s="117"/>
      <c r="S148" s="117"/>
      <c r="T148" s="117"/>
      <c r="U148" s="117"/>
      <c r="V148" s="117"/>
      <c r="W148" s="117"/>
      <c r="X148" s="117"/>
      <c r="Y148" s="117"/>
      <c r="Z148" s="117"/>
    </row>
    <row r="149">
      <c r="A149" s="117"/>
      <c r="B149" s="117"/>
      <c r="C149" s="117"/>
      <c r="D149" s="117"/>
      <c r="E149" s="117"/>
      <c r="F149" s="117"/>
      <c r="G149" s="117"/>
      <c r="H149" s="117"/>
      <c r="I149" s="117"/>
      <c r="J149" s="117"/>
      <c r="K149" s="117"/>
      <c r="L149" s="117"/>
      <c r="M149" s="117"/>
      <c r="N149" s="117"/>
      <c r="O149" s="117"/>
      <c r="P149" s="117"/>
      <c r="Q149" s="117"/>
      <c r="R149" s="117"/>
      <c r="S149" s="117"/>
      <c r="T149" s="117"/>
      <c r="U149" s="117"/>
      <c r="V149" s="117"/>
      <c r="W149" s="117"/>
      <c r="X149" s="117"/>
      <c r="Y149" s="117"/>
      <c r="Z149" s="117"/>
    </row>
    <row r="150">
      <c r="A150" s="117"/>
      <c r="B150" s="117"/>
      <c r="C150" s="117"/>
      <c r="D150" s="117"/>
      <c r="E150" s="117"/>
      <c r="F150" s="117"/>
      <c r="G150" s="117"/>
      <c r="H150" s="117"/>
      <c r="I150" s="117"/>
      <c r="J150" s="117"/>
      <c r="K150" s="117"/>
      <c r="L150" s="117"/>
      <c r="M150" s="117"/>
      <c r="N150" s="117"/>
      <c r="O150" s="117"/>
      <c r="P150" s="117"/>
      <c r="Q150" s="117"/>
      <c r="R150" s="117"/>
      <c r="S150" s="117"/>
      <c r="T150" s="117"/>
      <c r="U150" s="117"/>
      <c r="V150" s="117"/>
      <c r="W150" s="117"/>
      <c r="X150" s="117"/>
      <c r="Y150" s="117"/>
      <c r="Z150" s="117"/>
    </row>
    <row r="151">
      <c r="A151" s="117"/>
      <c r="B151" s="117"/>
      <c r="C151" s="117"/>
      <c r="D151" s="117"/>
      <c r="E151" s="117"/>
      <c r="F151" s="117"/>
      <c r="G151" s="117"/>
      <c r="H151" s="117"/>
      <c r="I151" s="117"/>
      <c r="J151" s="117"/>
      <c r="K151" s="117"/>
      <c r="L151" s="117"/>
      <c r="M151" s="117"/>
      <c r="N151" s="117"/>
      <c r="O151" s="117"/>
      <c r="P151" s="117"/>
      <c r="Q151" s="117"/>
      <c r="R151" s="117"/>
      <c r="S151" s="117"/>
      <c r="T151" s="117"/>
      <c r="U151" s="117"/>
      <c r="V151" s="117"/>
      <c r="W151" s="117"/>
      <c r="X151" s="117"/>
      <c r="Y151" s="117"/>
      <c r="Z151" s="117"/>
    </row>
    <row r="152">
      <c r="A152" s="117"/>
      <c r="B152" s="117"/>
      <c r="C152" s="117"/>
      <c r="D152" s="117"/>
      <c r="E152" s="117"/>
      <c r="F152" s="117"/>
      <c r="G152" s="117"/>
      <c r="H152" s="117"/>
      <c r="I152" s="117"/>
      <c r="J152" s="117"/>
      <c r="K152" s="117"/>
      <c r="L152" s="117"/>
      <c r="M152" s="117"/>
      <c r="N152" s="117"/>
      <c r="O152" s="117"/>
      <c r="P152" s="117"/>
      <c r="Q152" s="117"/>
      <c r="R152" s="117"/>
      <c r="S152" s="117"/>
      <c r="T152" s="117"/>
      <c r="U152" s="117"/>
      <c r="V152" s="117"/>
      <c r="W152" s="117"/>
      <c r="X152" s="117"/>
      <c r="Y152" s="117"/>
      <c r="Z152" s="117"/>
    </row>
    <row r="153">
      <c r="A153" s="117"/>
      <c r="B153" s="117"/>
      <c r="C153" s="117"/>
      <c r="D153" s="117"/>
      <c r="E153" s="117"/>
      <c r="F153" s="117"/>
      <c r="G153" s="117"/>
      <c r="H153" s="117"/>
      <c r="I153" s="117"/>
      <c r="J153" s="117"/>
      <c r="K153" s="117"/>
      <c r="L153" s="117"/>
      <c r="M153" s="117"/>
      <c r="N153" s="117"/>
      <c r="O153" s="117"/>
      <c r="P153" s="117"/>
      <c r="Q153" s="117"/>
      <c r="R153" s="117"/>
      <c r="S153" s="117"/>
      <c r="T153" s="117"/>
      <c r="U153" s="117"/>
      <c r="V153" s="117"/>
      <c r="W153" s="117"/>
      <c r="X153" s="117"/>
      <c r="Y153" s="117"/>
      <c r="Z153" s="117"/>
    </row>
    <row r="154">
      <c r="A154" s="117"/>
      <c r="B154" s="117"/>
      <c r="C154" s="117"/>
      <c r="D154" s="117"/>
      <c r="E154" s="117"/>
      <c r="F154" s="117"/>
      <c r="G154" s="117"/>
      <c r="H154" s="117"/>
      <c r="I154" s="117"/>
      <c r="J154" s="117"/>
      <c r="K154" s="117"/>
      <c r="L154" s="117"/>
      <c r="M154" s="117"/>
      <c r="N154" s="117"/>
      <c r="O154" s="117"/>
      <c r="P154" s="117"/>
      <c r="Q154" s="117"/>
      <c r="R154" s="117"/>
      <c r="S154" s="117"/>
      <c r="T154" s="117"/>
      <c r="U154" s="117"/>
      <c r="V154" s="117"/>
      <c r="W154" s="117"/>
      <c r="X154" s="117"/>
      <c r="Y154" s="117"/>
      <c r="Z154" s="117"/>
    </row>
    <row r="155">
      <c r="A155" s="117"/>
      <c r="B155" s="117"/>
      <c r="C155" s="117"/>
      <c r="D155" s="117"/>
      <c r="E155" s="117"/>
      <c r="F155" s="117"/>
      <c r="G155" s="117"/>
      <c r="H155" s="117"/>
      <c r="I155" s="117"/>
      <c r="J155" s="117"/>
      <c r="K155" s="117"/>
      <c r="L155" s="117"/>
      <c r="M155" s="117"/>
      <c r="N155" s="117"/>
      <c r="O155" s="117"/>
      <c r="P155" s="117"/>
      <c r="Q155" s="117"/>
      <c r="R155" s="117"/>
      <c r="S155" s="117"/>
      <c r="T155" s="117"/>
      <c r="U155" s="117"/>
      <c r="V155" s="117"/>
      <c r="W155" s="117"/>
      <c r="X155" s="117"/>
      <c r="Y155" s="117"/>
      <c r="Z155" s="117"/>
    </row>
    <row r="156">
      <c r="A156" s="117"/>
      <c r="B156" s="117"/>
      <c r="C156" s="117"/>
      <c r="D156" s="117"/>
      <c r="E156" s="117"/>
      <c r="F156" s="117"/>
      <c r="G156" s="117"/>
      <c r="H156" s="117"/>
      <c r="I156" s="117"/>
      <c r="J156" s="117"/>
      <c r="K156" s="117"/>
      <c r="L156" s="117"/>
      <c r="M156" s="117"/>
      <c r="N156" s="117"/>
      <c r="O156" s="117"/>
      <c r="P156" s="117"/>
      <c r="Q156" s="117"/>
      <c r="R156" s="117"/>
      <c r="S156" s="117"/>
      <c r="T156" s="117"/>
      <c r="U156" s="117"/>
      <c r="V156" s="117"/>
      <c r="W156" s="117"/>
      <c r="X156" s="117"/>
      <c r="Y156" s="117"/>
      <c r="Z156" s="117"/>
    </row>
    <row r="157">
      <c r="A157" s="117"/>
      <c r="B157" s="117"/>
      <c r="C157" s="117"/>
      <c r="D157" s="117"/>
      <c r="E157" s="117"/>
      <c r="F157" s="117"/>
      <c r="G157" s="117"/>
      <c r="H157" s="117"/>
      <c r="I157" s="117"/>
      <c r="J157" s="117"/>
      <c r="K157" s="117"/>
      <c r="L157" s="117"/>
      <c r="M157" s="117"/>
      <c r="N157" s="117"/>
      <c r="O157" s="117"/>
      <c r="P157" s="117"/>
      <c r="Q157" s="117"/>
      <c r="R157" s="117"/>
      <c r="S157" s="117"/>
      <c r="T157" s="117"/>
      <c r="U157" s="117"/>
      <c r="V157" s="117"/>
      <c r="W157" s="117"/>
      <c r="X157" s="117"/>
      <c r="Y157" s="117"/>
      <c r="Z157" s="117"/>
    </row>
    <row r="158">
      <c r="A158" s="117"/>
      <c r="B158" s="117"/>
      <c r="C158" s="117"/>
      <c r="D158" s="117"/>
      <c r="E158" s="117"/>
      <c r="F158" s="117"/>
      <c r="G158" s="117"/>
      <c r="H158" s="117"/>
      <c r="I158" s="117"/>
      <c r="J158" s="117"/>
      <c r="K158" s="117"/>
      <c r="L158" s="117"/>
      <c r="M158" s="117"/>
      <c r="N158" s="117"/>
      <c r="O158" s="117"/>
      <c r="P158" s="117"/>
      <c r="Q158" s="117"/>
      <c r="R158" s="117"/>
      <c r="S158" s="117"/>
      <c r="T158" s="117"/>
      <c r="U158" s="117"/>
      <c r="V158" s="117"/>
      <c r="W158" s="117"/>
      <c r="X158" s="117"/>
      <c r="Y158" s="117"/>
      <c r="Z158" s="117"/>
    </row>
    <row r="159">
      <c r="A159" s="117"/>
      <c r="B159" s="117"/>
      <c r="C159" s="117"/>
      <c r="D159" s="117"/>
      <c r="E159" s="117"/>
      <c r="F159" s="117"/>
      <c r="G159" s="117"/>
      <c r="H159" s="117"/>
      <c r="I159" s="117"/>
      <c r="J159" s="117"/>
      <c r="K159" s="117"/>
      <c r="L159" s="117"/>
      <c r="M159" s="117"/>
      <c r="N159" s="117"/>
      <c r="O159" s="117"/>
      <c r="P159" s="117"/>
      <c r="Q159" s="117"/>
      <c r="R159" s="117"/>
      <c r="S159" s="117"/>
      <c r="T159" s="117"/>
      <c r="U159" s="117"/>
      <c r="V159" s="117"/>
      <c r="W159" s="117"/>
      <c r="X159" s="117"/>
      <c r="Y159" s="117"/>
      <c r="Z159" s="117"/>
    </row>
    <row r="160">
      <c r="A160" s="117"/>
      <c r="B160" s="117"/>
      <c r="C160" s="117"/>
      <c r="D160" s="117"/>
      <c r="E160" s="117"/>
      <c r="F160" s="117"/>
      <c r="G160" s="117"/>
      <c r="H160" s="117"/>
      <c r="I160" s="117"/>
      <c r="J160" s="117"/>
      <c r="K160" s="117"/>
      <c r="L160" s="117"/>
      <c r="M160" s="117"/>
      <c r="N160" s="117"/>
      <c r="O160" s="117"/>
      <c r="P160" s="117"/>
      <c r="Q160" s="117"/>
      <c r="R160" s="117"/>
      <c r="S160" s="117"/>
      <c r="T160" s="117"/>
      <c r="U160" s="117"/>
      <c r="V160" s="117"/>
      <c r="W160" s="117"/>
      <c r="X160" s="117"/>
      <c r="Y160" s="117"/>
      <c r="Z160" s="117"/>
    </row>
    <row r="161">
      <c r="A161" s="117"/>
      <c r="B161" s="117"/>
      <c r="C161" s="117"/>
      <c r="D161" s="117"/>
      <c r="E161" s="117"/>
      <c r="F161" s="117"/>
      <c r="G161" s="117"/>
      <c r="H161" s="117"/>
      <c r="I161" s="117"/>
      <c r="J161" s="117"/>
      <c r="K161" s="117"/>
      <c r="L161" s="117"/>
      <c r="M161" s="117"/>
      <c r="N161" s="117"/>
      <c r="O161" s="117"/>
      <c r="P161" s="117"/>
      <c r="Q161" s="117"/>
      <c r="R161" s="117"/>
      <c r="S161" s="117"/>
      <c r="T161" s="117"/>
      <c r="U161" s="117"/>
      <c r="V161" s="117"/>
      <c r="W161" s="117"/>
      <c r="X161" s="117"/>
      <c r="Y161" s="117"/>
      <c r="Z161" s="117"/>
    </row>
    <row r="162">
      <c r="A162" s="117"/>
      <c r="B162" s="117"/>
      <c r="C162" s="117"/>
      <c r="D162" s="117"/>
      <c r="E162" s="117"/>
      <c r="F162" s="117"/>
      <c r="G162" s="117"/>
      <c r="H162" s="117"/>
      <c r="I162" s="117"/>
      <c r="J162" s="117"/>
      <c r="K162" s="117"/>
      <c r="L162" s="117"/>
      <c r="M162" s="117"/>
      <c r="N162" s="117"/>
      <c r="O162" s="117"/>
      <c r="P162" s="117"/>
      <c r="Q162" s="117"/>
      <c r="R162" s="117"/>
      <c r="S162" s="117"/>
      <c r="T162" s="117"/>
      <c r="U162" s="117"/>
      <c r="V162" s="117"/>
      <c r="W162" s="117"/>
      <c r="X162" s="117"/>
      <c r="Y162" s="117"/>
      <c r="Z162" s="117"/>
    </row>
    <row r="163">
      <c r="A163" s="117"/>
      <c r="B163" s="117"/>
      <c r="C163" s="117"/>
      <c r="D163" s="117"/>
      <c r="E163" s="117"/>
      <c r="F163" s="117"/>
      <c r="G163" s="117"/>
      <c r="H163" s="117"/>
      <c r="I163" s="117"/>
      <c r="J163" s="117"/>
      <c r="K163" s="117"/>
      <c r="L163" s="117"/>
      <c r="M163" s="117"/>
      <c r="N163" s="117"/>
      <c r="O163" s="117"/>
      <c r="P163" s="117"/>
      <c r="Q163" s="117"/>
      <c r="R163" s="117"/>
      <c r="S163" s="117"/>
      <c r="T163" s="117"/>
      <c r="U163" s="117"/>
      <c r="V163" s="117"/>
      <c r="W163" s="117"/>
      <c r="X163" s="117"/>
      <c r="Y163" s="117"/>
      <c r="Z163" s="117"/>
    </row>
    <row r="164">
      <c r="A164" s="117"/>
      <c r="B164" s="117"/>
      <c r="C164" s="117"/>
      <c r="D164" s="117"/>
      <c r="E164" s="117"/>
      <c r="F164" s="117"/>
      <c r="G164" s="117"/>
      <c r="H164" s="117"/>
      <c r="I164" s="117"/>
      <c r="J164" s="117"/>
      <c r="K164" s="117"/>
      <c r="L164" s="117"/>
      <c r="M164" s="117"/>
      <c r="N164" s="117"/>
      <c r="O164" s="117"/>
      <c r="P164" s="117"/>
      <c r="Q164" s="117"/>
      <c r="R164" s="117"/>
      <c r="S164" s="117"/>
      <c r="T164" s="117"/>
      <c r="U164" s="117"/>
      <c r="V164" s="117"/>
      <c r="W164" s="117"/>
      <c r="X164" s="117"/>
      <c r="Y164" s="117"/>
      <c r="Z164" s="117"/>
    </row>
    <row r="165">
      <c r="A165" s="117"/>
      <c r="B165" s="117"/>
      <c r="C165" s="117"/>
      <c r="D165" s="117"/>
      <c r="E165" s="117"/>
      <c r="F165" s="117"/>
      <c r="G165" s="117"/>
      <c r="H165" s="117"/>
      <c r="I165" s="117"/>
      <c r="J165" s="117"/>
      <c r="K165" s="117"/>
      <c r="L165" s="117"/>
      <c r="M165" s="117"/>
      <c r="N165" s="117"/>
      <c r="O165" s="117"/>
      <c r="P165" s="117"/>
      <c r="Q165" s="117"/>
      <c r="R165" s="117"/>
      <c r="S165" s="117"/>
      <c r="T165" s="117"/>
      <c r="U165" s="117"/>
      <c r="V165" s="117"/>
      <c r="W165" s="117"/>
      <c r="X165" s="117"/>
      <c r="Y165" s="117"/>
      <c r="Z165" s="117"/>
    </row>
    <row r="166">
      <c r="A166" s="117"/>
      <c r="B166" s="117"/>
      <c r="C166" s="117"/>
      <c r="D166" s="117"/>
      <c r="E166" s="117"/>
      <c r="F166" s="117"/>
      <c r="G166" s="117"/>
      <c r="H166" s="117"/>
      <c r="I166" s="117"/>
      <c r="J166" s="117"/>
      <c r="K166" s="117"/>
      <c r="L166" s="117"/>
      <c r="M166" s="117"/>
      <c r="N166" s="117"/>
      <c r="O166" s="117"/>
      <c r="P166" s="117"/>
      <c r="Q166" s="117"/>
      <c r="R166" s="117"/>
      <c r="S166" s="117"/>
      <c r="T166" s="117"/>
      <c r="U166" s="117"/>
      <c r="V166" s="117"/>
      <c r="W166" s="117"/>
      <c r="X166" s="117"/>
      <c r="Y166" s="117"/>
      <c r="Z166" s="117"/>
    </row>
    <row r="167">
      <c r="A167" s="117"/>
      <c r="B167" s="117"/>
      <c r="C167" s="117"/>
      <c r="D167" s="117"/>
      <c r="E167" s="117"/>
      <c r="F167" s="117"/>
      <c r="G167" s="117"/>
      <c r="H167" s="117"/>
      <c r="I167" s="117"/>
      <c r="J167" s="117"/>
      <c r="K167" s="117"/>
      <c r="L167" s="117"/>
      <c r="M167" s="117"/>
      <c r="N167" s="117"/>
      <c r="O167" s="117"/>
      <c r="P167" s="117"/>
      <c r="Q167" s="117"/>
      <c r="R167" s="117"/>
      <c r="S167" s="117"/>
      <c r="T167" s="117"/>
      <c r="U167" s="117"/>
      <c r="V167" s="117"/>
      <c r="W167" s="117"/>
      <c r="X167" s="117"/>
      <c r="Y167" s="117"/>
      <c r="Z167" s="117"/>
    </row>
    <row r="168">
      <c r="A168" s="117"/>
      <c r="B168" s="117"/>
      <c r="C168" s="117"/>
      <c r="D168" s="117"/>
      <c r="E168" s="117"/>
      <c r="F168" s="117"/>
      <c r="G168" s="117"/>
      <c r="H168" s="117"/>
      <c r="I168" s="117"/>
      <c r="J168" s="117"/>
      <c r="K168" s="117"/>
      <c r="L168" s="117"/>
      <c r="M168" s="117"/>
      <c r="N168" s="117"/>
      <c r="O168" s="117"/>
      <c r="P168" s="117"/>
      <c r="Q168" s="117"/>
      <c r="R168" s="117"/>
      <c r="S168" s="117"/>
      <c r="T168" s="117"/>
      <c r="U168" s="117"/>
      <c r="V168" s="117"/>
      <c r="W168" s="117"/>
      <c r="X168" s="117"/>
      <c r="Y168" s="117"/>
      <c r="Z168" s="117"/>
    </row>
    <row r="169">
      <c r="A169" s="117"/>
      <c r="B169" s="117"/>
      <c r="C169" s="117"/>
      <c r="D169" s="117"/>
      <c r="E169" s="117"/>
      <c r="F169" s="117"/>
      <c r="G169" s="117"/>
      <c r="H169" s="117"/>
      <c r="I169" s="117"/>
      <c r="J169" s="117"/>
      <c r="K169" s="117"/>
      <c r="L169" s="117"/>
      <c r="M169" s="117"/>
      <c r="N169" s="117"/>
      <c r="O169" s="117"/>
      <c r="P169" s="117"/>
      <c r="Q169" s="117"/>
      <c r="R169" s="117"/>
      <c r="S169" s="117"/>
      <c r="T169" s="117"/>
      <c r="U169" s="117"/>
      <c r="V169" s="117"/>
      <c r="W169" s="117"/>
      <c r="X169" s="117"/>
      <c r="Y169" s="117"/>
      <c r="Z169" s="117"/>
    </row>
    <row r="170">
      <c r="A170" s="117"/>
      <c r="B170" s="117"/>
      <c r="C170" s="117"/>
      <c r="D170" s="117"/>
      <c r="E170" s="117"/>
      <c r="F170" s="117"/>
      <c r="G170" s="117"/>
      <c r="H170" s="117"/>
      <c r="I170" s="117"/>
      <c r="J170" s="117"/>
      <c r="K170" s="117"/>
      <c r="L170" s="117"/>
      <c r="M170" s="117"/>
      <c r="N170" s="117"/>
      <c r="O170" s="117"/>
      <c r="P170" s="117"/>
      <c r="Q170" s="117"/>
      <c r="R170" s="117"/>
      <c r="S170" s="117"/>
      <c r="T170" s="117"/>
      <c r="U170" s="117"/>
      <c r="V170" s="117"/>
      <c r="W170" s="117"/>
      <c r="X170" s="117"/>
      <c r="Y170" s="117"/>
      <c r="Z170" s="117"/>
    </row>
    <row r="171">
      <c r="A171" s="117"/>
      <c r="B171" s="117"/>
      <c r="C171" s="117"/>
      <c r="D171" s="117"/>
      <c r="E171" s="117"/>
      <c r="F171" s="117"/>
      <c r="G171" s="117"/>
      <c r="H171" s="117"/>
      <c r="I171" s="117"/>
      <c r="J171" s="117"/>
      <c r="K171" s="117"/>
      <c r="L171" s="117"/>
      <c r="M171" s="117"/>
      <c r="N171" s="117"/>
      <c r="O171" s="117"/>
      <c r="P171" s="117"/>
      <c r="Q171" s="117"/>
      <c r="R171" s="117"/>
      <c r="S171" s="117"/>
      <c r="T171" s="117"/>
      <c r="U171" s="117"/>
      <c r="V171" s="117"/>
      <c r="W171" s="117"/>
      <c r="X171" s="117"/>
      <c r="Y171" s="117"/>
      <c r="Z171" s="117"/>
    </row>
    <row r="172">
      <c r="A172" s="117"/>
      <c r="B172" s="117"/>
      <c r="C172" s="117"/>
      <c r="D172" s="117"/>
      <c r="E172" s="117"/>
      <c r="F172" s="117"/>
      <c r="G172" s="117"/>
      <c r="H172" s="117"/>
      <c r="I172" s="117"/>
      <c r="J172" s="117"/>
      <c r="K172" s="117"/>
      <c r="L172" s="117"/>
      <c r="M172" s="117"/>
      <c r="N172" s="117"/>
      <c r="O172" s="117"/>
      <c r="P172" s="117"/>
      <c r="Q172" s="117"/>
      <c r="R172" s="117"/>
      <c r="S172" s="117"/>
      <c r="T172" s="117"/>
      <c r="U172" s="117"/>
      <c r="V172" s="117"/>
      <c r="W172" s="117"/>
      <c r="X172" s="117"/>
      <c r="Y172" s="117"/>
      <c r="Z172" s="117"/>
    </row>
    <row r="173">
      <c r="A173" s="117"/>
      <c r="B173" s="117"/>
      <c r="C173" s="117"/>
      <c r="D173" s="117"/>
      <c r="E173" s="117"/>
      <c r="F173" s="117"/>
      <c r="G173" s="117"/>
      <c r="H173" s="117"/>
      <c r="I173" s="117"/>
      <c r="J173" s="117"/>
      <c r="K173" s="117"/>
      <c r="L173" s="117"/>
      <c r="M173" s="117"/>
      <c r="N173" s="117"/>
      <c r="O173" s="117"/>
      <c r="P173" s="117"/>
      <c r="Q173" s="117"/>
      <c r="R173" s="117"/>
      <c r="S173" s="117"/>
      <c r="T173" s="117"/>
      <c r="U173" s="117"/>
      <c r="V173" s="117"/>
      <c r="W173" s="117"/>
      <c r="X173" s="117"/>
      <c r="Y173" s="117"/>
      <c r="Z173" s="117"/>
    </row>
    <row r="174">
      <c r="A174" s="117"/>
      <c r="B174" s="117"/>
      <c r="C174" s="117"/>
      <c r="D174" s="117"/>
      <c r="E174" s="117"/>
      <c r="F174" s="117"/>
      <c r="G174" s="117"/>
      <c r="H174" s="117"/>
      <c r="I174" s="117"/>
      <c r="J174" s="117"/>
      <c r="K174" s="117"/>
      <c r="L174" s="117"/>
      <c r="M174" s="117"/>
      <c r="N174" s="117"/>
      <c r="O174" s="117"/>
      <c r="P174" s="117"/>
      <c r="Q174" s="117"/>
      <c r="R174" s="117"/>
      <c r="S174" s="117"/>
      <c r="T174" s="117"/>
      <c r="U174" s="117"/>
      <c r="V174" s="117"/>
      <c r="W174" s="117"/>
      <c r="X174" s="117"/>
      <c r="Y174" s="117"/>
      <c r="Z174" s="117"/>
    </row>
    <row r="175">
      <c r="A175" s="117"/>
      <c r="B175" s="117"/>
      <c r="C175" s="117"/>
      <c r="D175" s="117"/>
      <c r="E175" s="117"/>
      <c r="F175" s="117"/>
      <c r="G175" s="117"/>
      <c r="H175" s="117"/>
      <c r="I175" s="117"/>
      <c r="J175" s="117"/>
      <c r="K175" s="117"/>
      <c r="L175" s="117"/>
      <c r="M175" s="117"/>
      <c r="N175" s="117"/>
      <c r="O175" s="117"/>
      <c r="P175" s="117"/>
      <c r="Q175" s="117"/>
      <c r="R175" s="117"/>
      <c r="S175" s="117"/>
      <c r="T175" s="117"/>
      <c r="U175" s="117"/>
      <c r="V175" s="117"/>
      <c r="W175" s="117"/>
      <c r="X175" s="117"/>
      <c r="Y175" s="117"/>
      <c r="Z175" s="117"/>
    </row>
    <row r="176">
      <c r="A176" s="117"/>
      <c r="B176" s="117"/>
      <c r="C176" s="117"/>
      <c r="D176" s="117"/>
      <c r="E176" s="117"/>
      <c r="F176" s="117"/>
      <c r="G176" s="117"/>
      <c r="H176" s="117"/>
      <c r="I176" s="117"/>
      <c r="J176" s="117"/>
      <c r="K176" s="117"/>
      <c r="L176" s="117"/>
      <c r="M176" s="117"/>
      <c r="N176" s="117"/>
      <c r="O176" s="117"/>
      <c r="P176" s="117"/>
      <c r="Q176" s="117"/>
      <c r="R176" s="117"/>
      <c r="S176" s="117"/>
      <c r="T176" s="117"/>
      <c r="U176" s="117"/>
      <c r="V176" s="117"/>
      <c r="W176" s="117"/>
      <c r="X176" s="117"/>
      <c r="Y176" s="117"/>
      <c r="Z176" s="117"/>
    </row>
    <row r="177">
      <c r="A177" s="117"/>
      <c r="B177" s="117"/>
      <c r="C177" s="117"/>
      <c r="D177" s="117"/>
      <c r="E177" s="117"/>
      <c r="F177" s="117"/>
      <c r="G177" s="117"/>
      <c r="H177" s="117"/>
      <c r="I177" s="117"/>
      <c r="J177" s="117"/>
      <c r="K177" s="117"/>
      <c r="L177" s="117"/>
      <c r="M177" s="117"/>
      <c r="N177" s="117"/>
      <c r="O177" s="117"/>
      <c r="P177" s="117"/>
      <c r="Q177" s="117"/>
      <c r="R177" s="117"/>
      <c r="S177" s="117"/>
      <c r="T177" s="117"/>
      <c r="U177" s="117"/>
      <c r="V177" s="117"/>
      <c r="W177" s="117"/>
      <c r="X177" s="117"/>
      <c r="Y177" s="117"/>
      <c r="Z177" s="117"/>
    </row>
    <row r="178">
      <c r="A178" s="117"/>
      <c r="B178" s="117"/>
      <c r="C178" s="117"/>
      <c r="D178" s="117"/>
      <c r="E178" s="117"/>
      <c r="F178" s="117"/>
      <c r="G178" s="117"/>
      <c r="H178" s="117"/>
      <c r="I178" s="117"/>
      <c r="J178" s="117"/>
      <c r="K178" s="117"/>
      <c r="L178" s="117"/>
      <c r="M178" s="117"/>
      <c r="N178" s="117"/>
      <c r="O178" s="117"/>
      <c r="P178" s="117"/>
      <c r="Q178" s="117"/>
      <c r="R178" s="117"/>
      <c r="S178" s="117"/>
      <c r="T178" s="117"/>
      <c r="U178" s="117"/>
      <c r="V178" s="117"/>
      <c r="W178" s="117"/>
      <c r="X178" s="117"/>
      <c r="Y178" s="117"/>
      <c r="Z178" s="117"/>
    </row>
    <row r="179">
      <c r="A179" s="117"/>
      <c r="B179" s="117"/>
      <c r="C179" s="117"/>
      <c r="D179" s="117"/>
      <c r="E179" s="117"/>
      <c r="F179" s="117"/>
      <c r="G179" s="117"/>
      <c r="H179" s="117"/>
      <c r="I179" s="117"/>
      <c r="J179" s="117"/>
      <c r="K179" s="117"/>
      <c r="L179" s="117"/>
      <c r="M179" s="117"/>
      <c r="N179" s="117"/>
      <c r="O179" s="117"/>
      <c r="P179" s="117"/>
      <c r="Q179" s="117"/>
      <c r="R179" s="117"/>
      <c r="S179" s="117"/>
      <c r="T179" s="117"/>
      <c r="U179" s="117"/>
      <c r="V179" s="117"/>
      <c r="W179" s="117"/>
      <c r="X179" s="117"/>
      <c r="Y179" s="117"/>
      <c r="Z179" s="117"/>
    </row>
    <row r="180">
      <c r="A180" s="117"/>
      <c r="B180" s="117"/>
      <c r="C180" s="117"/>
      <c r="D180" s="117"/>
      <c r="E180" s="117"/>
      <c r="F180" s="117"/>
      <c r="G180" s="117"/>
      <c r="H180" s="117"/>
      <c r="I180" s="117"/>
      <c r="J180" s="117"/>
      <c r="K180" s="117"/>
      <c r="L180" s="117"/>
      <c r="M180" s="117"/>
      <c r="N180" s="117"/>
      <c r="O180" s="117"/>
      <c r="P180" s="117"/>
      <c r="Q180" s="117"/>
      <c r="R180" s="117"/>
      <c r="S180" s="117"/>
      <c r="T180" s="117"/>
      <c r="U180" s="117"/>
      <c r="V180" s="117"/>
      <c r="W180" s="117"/>
      <c r="X180" s="117"/>
      <c r="Y180" s="117"/>
      <c r="Z180" s="117"/>
    </row>
    <row r="181">
      <c r="A181" s="117"/>
      <c r="B181" s="117"/>
      <c r="C181" s="117"/>
      <c r="D181" s="117"/>
      <c r="E181" s="117"/>
      <c r="F181" s="117"/>
      <c r="G181" s="117"/>
      <c r="H181" s="117"/>
      <c r="I181" s="117"/>
      <c r="J181" s="117"/>
      <c r="K181" s="117"/>
      <c r="L181" s="117"/>
      <c r="M181" s="117"/>
      <c r="N181" s="117"/>
      <c r="O181" s="117"/>
      <c r="P181" s="117"/>
      <c r="Q181" s="117"/>
      <c r="R181" s="117"/>
      <c r="S181" s="117"/>
      <c r="T181" s="117"/>
      <c r="U181" s="117"/>
      <c r="V181" s="117"/>
      <c r="W181" s="117"/>
      <c r="X181" s="117"/>
      <c r="Y181" s="117"/>
      <c r="Z181" s="117"/>
    </row>
    <row r="182">
      <c r="A182" s="117"/>
      <c r="B182" s="117"/>
      <c r="C182" s="117"/>
      <c r="D182" s="117"/>
      <c r="E182" s="117"/>
      <c r="F182" s="117"/>
      <c r="G182" s="117"/>
      <c r="H182" s="117"/>
      <c r="I182" s="117"/>
      <c r="J182" s="117"/>
      <c r="K182" s="117"/>
      <c r="L182" s="117"/>
      <c r="M182" s="117"/>
      <c r="N182" s="117"/>
      <c r="O182" s="117"/>
      <c r="P182" s="117"/>
      <c r="Q182" s="117"/>
      <c r="R182" s="117"/>
      <c r="S182" s="117"/>
      <c r="T182" s="117"/>
      <c r="U182" s="117"/>
      <c r="V182" s="117"/>
      <c r="W182" s="117"/>
      <c r="X182" s="117"/>
      <c r="Y182" s="117"/>
      <c r="Z182" s="117"/>
    </row>
    <row r="183">
      <c r="A183" s="117"/>
      <c r="B183" s="117"/>
      <c r="C183" s="117"/>
      <c r="D183" s="117"/>
      <c r="E183" s="117"/>
      <c r="F183" s="117"/>
      <c r="G183" s="117"/>
      <c r="H183" s="117"/>
      <c r="I183" s="117"/>
      <c r="J183" s="117"/>
      <c r="K183" s="117"/>
      <c r="L183" s="117"/>
      <c r="M183" s="117"/>
      <c r="N183" s="117"/>
      <c r="O183" s="117"/>
      <c r="P183" s="117"/>
      <c r="Q183" s="117"/>
      <c r="R183" s="117"/>
      <c r="S183" s="117"/>
      <c r="T183" s="117"/>
      <c r="U183" s="117"/>
      <c r="V183" s="117"/>
      <c r="W183" s="117"/>
      <c r="X183" s="117"/>
      <c r="Y183" s="117"/>
      <c r="Z183" s="117"/>
    </row>
    <row r="184">
      <c r="A184" s="117"/>
      <c r="B184" s="117"/>
      <c r="C184" s="117"/>
      <c r="D184" s="117"/>
      <c r="E184" s="117"/>
      <c r="F184" s="117"/>
      <c r="G184" s="117"/>
      <c r="H184" s="117"/>
      <c r="I184" s="117"/>
      <c r="J184" s="117"/>
      <c r="K184" s="117"/>
      <c r="L184" s="117"/>
      <c r="M184" s="117"/>
      <c r="N184" s="117"/>
      <c r="O184" s="117"/>
      <c r="P184" s="117"/>
      <c r="Q184" s="117"/>
      <c r="R184" s="117"/>
      <c r="S184" s="117"/>
      <c r="T184" s="117"/>
      <c r="U184" s="117"/>
      <c r="V184" s="117"/>
      <c r="W184" s="117"/>
      <c r="X184" s="117"/>
      <c r="Y184" s="117"/>
      <c r="Z184" s="117"/>
    </row>
    <row r="185">
      <c r="A185" s="117"/>
      <c r="B185" s="117"/>
      <c r="C185" s="117"/>
      <c r="D185" s="117"/>
      <c r="E185" s="117"/>
      <c r="F185" s="117"/>
      <c r="G185" s="117"/>
      <c r="H185" s="117"/>
      <c r="I185" s="117"/>
      <c r="J185" s="117"/>
      <c r="K185" s="117"/>
      <c r="L185" s="117"/>
      <c r="M185" s="117"/>
      <c r="N185" s="117"/>
      <c r="O185" s="117"/>
      <c r="P185" s="117"/>
      <c r="Q185" s="117"/>
      <c r="R185" s="117"/>
      <c r="S185" s="117"/>
      <c r="T185" s="117"/>
      <c r="U185" s="117"/>
      <c r="V185" s="117"/>
      <c r="W185" s="117"/>
      <c r="X185" s="117"/>
      <c r="Y185" s="117"/>
      <c r="Z185" s="117"/>
    </row>
    <row r="186">
      <c r="A186" s="117"/>
      <c r="B186" s="117"/>
      <c r="C186" s="117"/>
      <c r="D186" s="117"/>
      <c r="E186" s="117"/>
      <c r="F186" s="117"/>
      <c r="G186" s="117"/>
      <c r="H186" s="117"/>
      <c r="I186" s="117"/>
      <c r="J186" s="117"/>
      <c r="K186" s="117"/>
      <c r="L186" s="117"/>
      <c r="M186" s="117"/>
      <c r="N186" s="117"/>
      <c r="O186" s="117"/>
      <c r="P186" s="117"/>
      <c r="Q186" s="117"/>
      <c r="R186" s="117"/>
      <c r="S186" s="117"/>
      <c r="T186" s="117"/>
      <c r="U186" s="117"/>
      <c r="V186" s="117"/>
      <c r="W186" s="117"/>
      <c r="X186" s="117"/>
      <c r="Y186" s="117"/>
      <c r="Z186" s="117"/>
    </row>
    <row r="187">
      <c r="A187" s="117"/>
      <c r="B187" s="117"/>
      <c r="C187" s="117"/>
      <c r="D187" s="117"/>
      <c r="E187" s="117"/>
      <c r="F187" s="117"/>
      <c r="G187" s="117"/>
      <c r="H187" s="117"/>
      <c r="I187" s="117"/>
      <c r="J187" s="117"/>
      <c r="K187" s="117"/>
      <c r="L187" s="117"/>
      <c r="M187" s="117"/>
      <c r="N187" s="117"/>
      <c r="O187" s="117"/>
      <c r="P187" s="117"/>
      <c r="Q187" s="117"/>
      <c r="R187" s="117"/>
      <c r="S187" s="117"/>
      <c r="T187" s="117"/>
      <c r="U187" s="117"/>
      <c r="V187" s="117"/>
      <c r="W187" s="117"/>
      <c r="X187" s="117"/>
      <c r="Y187" s="117"/>
      <c r="Z187" s="117"/>
    </row>
    <row r="188">
      <c r="A188" s="117"/>
      <c r="B188" s="117"/>
      <c r="C188" s="117"/>
      <c r="D188" s="117"/>
      <c r="E188" s="117"/>
      <c r="F188" s="117"/>
      <c r="G188" s="117"/>
      <c r="H188" s="117"/>
      <c r="I188" s="117"/>
      <c r="J188" s="117"/>
      <c r="K188" s="117"/>
      <c r="L188" s="117"/>
      <c r="M188" s="117"/>
      <c r="N188" s="117"/>
      <c r="O188" s="117"/>
      <c r="P188" s="117"/>
      <c r="Q188" s="117"/>
      <c r="R188" s="117"/>
      <c r="S188" s="117"/>
      <c r="T188" s="117"/>
      <c r="U188" s="117"/>
      <c r="V188" s="117"/>
      <c r="W188" s="117"/>
      <c r="X188" s="117"/>
      <c r="Y188" s="117"/>
      <c r="Z188" s="117"/>
    </row>
    <row r="189">
      <c r="A189" s="117"/>
      <c r="B189" s="117"/>
      <c r="C189" s="117"/>
      <c r="D189" s="117"/>
      <c r="E189" s="117"/>
      <c r="F189" s="117"/>
      <c r="G189" s="117"/>
      <c r="H189" s="117"/>
      <c r="I189" s="117"/>
      <c r="J189" s="117"/>
      <c r="K189" s="117"/>
      <c r="L189" s="117"/>
      <c r="M189" s="117"/>
      <c r="N189" s="117"/>
      <c r="O189" s="117"/>
      <c r="P189" s="117"/>
      <c r="Q189" s="117"/>
      <c r="R189" s="117"/>
      <c r="S189" s="117"/>
      <c r="T189" s="117"/>
      <c r="U189" s="117"/>
      <c r="V189" s="117"/>
      <c r="W189" s="117"/>
      <c r="X189" s="117"/>
      <c r="Y189" s="117"/>
      <c r="Z189" s="117"/>
    </row>
    <row r="190">
      <c r="A190" s="117"/>
      <c r="B190" s="117"/>
      <c r="C190" s="117"/>
      <c r="D190" s="117"/>
      <c r="E190" s="117"/>
      <c r="F190" s="117"/>
      <c r="G190" s="117"/>
      <c r="H190" s="117"/>
      <c r="I190" s="117"/>
      <c r="J190" s="117"/>
      <c r="K190" s="117"/>
      <c r="L190" s="117"/>
      <c r="M190" s="117"/>
      <c r="N190" s="117"/>
      <c r="O190" s="117"/>
      <c r="P190" s="117"/>
      <c r="Q190" s="117"/>
      <c r="R190" s="117"/>
      <c r="S190" s="117"/>
      <c r="T190" s="117"/>
      <c r="U190" s="117"/>
      <c r="V190" s="117"/>
      <c r="W190" s="117"/>
      <c r="X190" s="117"/>
      <c r="Y190" s="117"/>
      <c r="Z190" s="117"/>
    </row>
    <row r="191">
      <c r="A191" s="117"/>
      <c r="B191" s="117"/>
      <c r="C191" s="117"/>
      <c r="D191" s="117"/>
      <c r="E191" s="117"/>
      <c r="F191" s="117"/>
      <c r="G191" s="117"/>
      <c r="H191" s="117"/>
      <c r="I191" s="117"/>
      <c r="J191" s="117"/>
      <c r="K191" s="117"/>
      <c r="L191" s="117"/>
      <c r="M191" s="117"/>
      <c r="N191" s="117"/>
      <c r="O191" s="117"/>
      <c r="P191" s="117"/>
      <c r="Q191" s="117"/>
      <c r="R191" s="117"/>
      <c r="S191" s="117"/>
      <c r="T191" s="117"/>
      <c r="U191" s="117"/>
      <c r="V191" s="117"/>
      <c r="W191" s="117"/>
      <c r="X191" s="117"/>
      <c r="Y191" s="117"/>
      <c r="Z191" s="117"/>
    </row>
    <row r="192">
      <c r="A192" s="117"/>
      <c r="B192" s="117"/>
      <c r="C192" s="117"/>
      <c r="D192" s="117"/>
      <c r="E192" s="117"/>
      <c r="F192" s="117"/>
      <c r="G192" s="117"/>
      <c r="H192" s="117"/>
      <c r="I192" s="117"/>
      <c r="J192" s="117"/>
      <c r="K192" s="117"/>
      <c r="L192" s="117"/>
      <c r="M192" s="117"/>
      <c r="N192" s="117"/>
      <c r="O192" s="117"/>
      <c r="P192" s="117"/>
      <c r="Q192" s="117"/>
      <c r="R192" s="117"/>
      <c r="S192" s="117"/>
      <c r="T192" s="117"/>
      <c r="U192" s="117"/>
      <c r="V192" s="117"/>
      <c r="W192" s="117"/>
      <c r="X192" s="117"/>
      <c r="Y192" s="117"/>
      <c r="Z192" s="117"/>
    </row>
    <row r="193">
      <c r="A193" s="117"/>
      <c r="B193" s="117"/>
      <c r="C193" s="117"/>
      <c r="D193" s="117"/>
      <c r="E193" s="117"/>
      <c r="F193" s="117"/>
      <c r="G193" s="117"/>
      <c r="H193" s="117"/>
      <c r="I193" s="117"/>
      <c r="J193" s="117"/>
      <c r="K193" s="117"/>
      <c r="L193" s="117"/>
      <c r="M193" s="117"/>
      <c r="N193" s="117"/>
      <c r="O193" s="117"/>
      <c r="P193" s="117"/>
      <c r="Q193" s="117"/>
      <c r="R193" s="117"/>
      <c r="S193" s="117"/>
      <c r="T193" s="117"/>
      <c r="U193" s="117"/>
      <c r="V193" s="117"/>
      <c r="W193" s="117"/>
      <c r="X193" s="117"/>
      <c r="Y193" s="117"/>
      <c r="Z193" s="117"/>
    </row>
    <row r="194">
      <c r="A194" s="117"/>
      <c r="B194" s="117"/>
      <c r="C194" s="117"/>
      <c r="D194" s="117"/>
      <c r="E194" s="117"/>
      <c r="F194" s="117"/>
      <c r="G194" s="117"/>
      <c r="H194" s="117"/>
      <c r="I194" s="117"/>
      <c r="J194" s="117"/>
      <c r="K194" s="117"/>
      <c r="L194" s="117"/>
      <c r="M194" s="117"/>
      <c r="N194" s="117"/>
      <c r="O194" s="117"/>
      <c r="P194" s="117"/>
      <c r="Q194" s="117"/>
      <c r="R194" s="117"/>
      <c r="S194" s="117"/>
      <c r="T194" s="117"/>
      <c r="U194" s="117"/>
      <c r="V194" s="117"/>
      <c r="W194" s="117"/>
      <c r="X194" s="117"/>
      <c r="Y194" s="117"/>
      <c r="Z194" s="117"/>
    </row>
    <row r="195">
      <c r="A195" s="117"/>
      <c r="B195" s="117"/>
      <c r="C195" s="117"/>
      <c r="D195" s="117"/>
      <c r="E195" s="117"/>
      <c r="F195" s="117"/>
      <c r="G195" s="117"/>
      <c r="H195" s="117"/>
      <c r="I195" s="117"/>
      <c r="J195" s="117"/>
      <c r="K195" s="117"/>
      <c r="L195" s="117"/>
      <c r="M195" s="117"/>
      <c r="N195" s="117"/>
      <c r="O195" s="117"/>
      <c r="P195" s="117"/>
      <c r="Q195" s="117"/>
      <c r="R195" s="117"/>
      <c r="S195" s="117"/>
      <c r="T195" s="117"/>
      <c r="U195" s="117"/>
      <c r="V195" s="117"/>
      <c r="W195" s="117"/>
      <c r="X195" s="117"/>
      <c r="Y195" s="117"/>
      <c r="Z195" s="117"/>
    </row>
    <row r="196">
      <c r="A196" s="117"/>
      <c r="B196" s="117"/>
      <c r="C196" s="117"/>
      <c r="D196" s="117"/>
      <c r="E196" s="117"/>
      <c r="F196" s="117"/>
      <c r="G196" s="117"/>
      <c r="H196" s="117"/>
      <c r="I196" s="117"/>
      <c r="J196" s="117"/>
      <c r="K196" s="117"/>
      <c r="L196" s="117"/>
      <c r="M196" s="117"/>
      <c r="N196" s="117"/>
      <c r="O196" s="117"/>
      <c r="P196" s="117"/>
      <c r="Q196" s="117"/>
      <c r="R196" s="117"/>
      <c r="S196" s="117"/>
      <c r="T196" s="117"/>
      <c r="U196" s="117"/>
      <c r="V196" s="117"/>
      <c r="W196" s="117"/>
      <c r="X196" s="117"/>
      <c r="Y196" s="117"/>
      <c r="Z196" s="117"/>
    </row>
    <row r="197">
      <c r="A197" s="117"/>
      <c r="B197" s="117"/>
      <c r="C197" s="117"/>
      <c r="D197" s="117"/>
      <c r="E197" s="117"/>
      <c r="F197" s="117"/>
      <c r="G197" s="117"/>
      <c r="H197" s="117"/>
      <c r="I197" s="117"/>
      <c r="J197" s="117"/>
      <c r="K197" s="117"/>
      <c r="L197" s="117"/>
      <c r="M197" s="117"/>
      <c r="N197" s="117"/>
      <c r="O197" s="117"/>
      <c r="P197" s="117"/>
      <c r="Q197" s="117"/>
      <c r="R197" s="117"/>
      <c r="S197" s="117"/>
      <c r="T197" s="117"/>
      <c r="U197" s="117"/>
      <c r="V197" s="117"/>
      <c r="W197" s="117"/>
      <c r="X197" s="117"/>
      <c r="Y197" s="117"/>
      <c r="Z197" s="117"/>
    </row>
    <row r="198">
      <c r="A198" s="117"/>
      <c r="B198" s="117"/>
      <c r="C198" s="117"/>
      <c r="D198" s="117"/>
      <c r="E198" s="117"/>
      <c r="F198" s="117"/>
      <c r="G198" s="117"/>
      <c r="H198" s="117"/>
      <c r="I198" s="117"/>
      <c r="J198" s="117"/>
      <c r="K198" s="117"/>
      <c r="L198" s="117"/>
      <c r="M198" s="117"/>
      <c r="N198" s="117"/>
      <c r="O198" s="117"/>
      <c r="P198" s="117"/>
      <c r="Q198" s="117"/>
      <c r="R198" s="117"/>
      <c r="S198" s="117"/>
      <c r="T198" s="117"/>
      <c r="U198" s="117"/>
      <c r="V198" s="117"/>
      <c r="W198" s="117"/>
      <c r="X198" s="117"/>
      <c r="Y198" s="117"/>
      <c r="Z198" s="117"/>
    </row>
    <row r="199">
      <c r="A199" s="117"/>
      <c r="B199" s="117"/>
      <c r="C199" s="117"/>
      <c r="D199" s="117"/>
      <c r="E199" s="117"/>
      <c r="F199" s="117"/>
      <c r="G199" s="117"/>
      <c r="H199" s="117"/>
      <c r="I199" s="117"/>
      <c r="J199" s="117"/>
      <c r="K199" s="117"/>
      <c r="L199" s="117"/>
      <c r="M199" s="117"/>
      <c r="N199" s="117"/>
      <c r="O199" s="117"/>
      <c r="P199" s="117"/>
      <c r="Q199" s="117"/>
      <c r="R199" s="117"/>
      <c r="S199" s="117"/>
      <c r="T199" s="117"/>
      <c r="U199" s="117"/>
      <c r="V199" s="117"/>
      <c r="W199" s="117"/>
      <c r="X199" s="117"/>
      <c r="Y199" s="117"/>
      <c r="Z199" s="117"/>
    </row>
    <row r="200">
      <c r="A200" s="117"/>
      <c r="B200" s="117"/>
      <c r="C200" s="117"/>
      <c r="D200" s="117"/>
      <c r="E200" s="117"/>
      <c r="F200" s="117"/>
      <c r="G200" s="117"/>
      <c r="H200" s="117"/>
      <c r="I200" s="117"/>
      <c r="J200" s="117"/>
      <c r="K200" s="117"/>
      <c r="L200" s="117"/>
      <c r="M200" s="117"/>
      <c r="N200" s="117"/>
      <c r="O200" s="117"/>
      <c r="P200" s="117"/>
      <c r="Q200" s="117"/>
      <c r="R200" s="117"/>
      <c r="S200" s="117"/>
      <c r="T200" s="117"/>
      <c r="U200" s="117"/>
      <c r="V200" s="117"/>
      <c r="W200" s="117"/>
      <c r="X200" s="117"/>
      <c r="Y200" s="117"/>
      <c r="Z200" s="117"/>
    </row>
    <row r="201">
      <c r="A201" s="117"/>
      <c r="B201" s="117"/>
      <c r="C201" s="117"/>
      <c r="D201" s="117"/>
      <c r="E201" s="117"/>
      <c r="F201" s="117"/>
      <c r="G201" s="117"/>
      <c r="H201" s="117"/>
      <c r="I201" s="117"/>
      <c r="J201" s="117"/>
      <c r="K201" s="117"/>
      <c r="L201" s="117"/>
      <c r="M201" s="117"/>
      <c r="N201" s="117"/>
      <c r="O201" s="117"/>
      <c r="P201" s="117"/>
      <c r="Q201" s="117"/>
      <c r="R201" s="117"/>
      <c r="S201" s="117"/>
      <c r="T201" s="117"/>
      <c r="U201" s="117"/>
      <c r="V201" s="117"/>
      <c r="W201" s="117"/>
      <c r="X201" s="117"/>
      <c r="Y201" s="117"/>
      <c r="Z201" s="117"/>
    </row>
    <row r="202">
      <c r="A202" s="117"/>
      <c r="B202" s="117"/>
      <c r="C202" s="117"/>
      <c r="D202" s="117"/>
      <c r="E202" s="117"/>
      <c r="F202" s="117"/>
      <c r="G202" s="117"/>
      <c r="H202" s="117"/>
      <c r="I202" s="117"/>
      <c r="J202" s="117"/>
      <c r="K202" s="117"/>
      <c r="L202" s="117"/>
      <c r="M202" s="117"/>
      <c r="N202" s="117"/>
      <c r="O202" s="117"/>
      <c r="P202" s="117"/>
      <c r="Q202" s="117"/>
      <c r="R202" s="117"/>
      <c r="S202" s="117"/>
      <c r="T202" s="117"/>
      <c r="U202" s="117"/>
      <c r="V202" s="117"/>
      <c r="W202" s="117"/>
      <c r="X202" s="117"/>
      <c r="Y202" s="117"/>
      <c r="Z202" s="117"/>
    </row>
    <row r="203">
      <c r="A203" s="117"/>
      <c r="B203" s="117"/>
      <c r="C203" s="117"/>
      <c r="D203" s="117"/>
      <c r="E203" s="117"/>
      <c r="F203" s="117"/>
      <c r="G203" s="117"/>
      <c r="H203" s="117"/>
      <c r="I203" s="117"/>
      <c r="J203" s="117"/>
      <c r="K203" s="117"/>
      <c r="L203" s="117"/>
      <c r="M203" s="117"/>
      <c r="N203" s="117"/>
      <c r="O203" s="117"/>
      <c r="P203" s="117"/>
      <c r="Q203" s="117"/>
      <c r="R203" s="117"/>
      <c r="S203" s="117"/>
      <c r="T203" s="117"/>
      <c r="U203" s="117"/>
      <c r="V203" s="117"/>
      <c r="W203" s="117"/>
      <c r="X203" s="117"/>
      <c r="Y203" s="117"/>
      <c r="Z203" s="117"/>
    </row>
    <row r="204">
      <c r="A204" s="117"/>
      <c r="B204" s="117"/>
      <c r="C204" s="117"/>
      <c r="D204" s="117"/>
      <c r="E204" s="117"/>
      <c r="F204" s="117"/>
      <c r="G204" s="117"/>
      <c r="H204" s="117"/>
      <c r="I204" s="117"/>
      <c r="J204" s="117"/>
      <c r="K204" s="117"/>
      <c r="L204" s="117"/>
      <c r="M204" s="117"/>
      <c r="N204" s="117"/>
      <c r="O204" s="117"/>
      <c r="P204" s="117"/>
      <c r="Q204" s="117"/>
      <c r="R204" s="117"/>
      <c r="S204" s="117"/>
      <c r="T204" s="117"/>
      <c r="U204" s="117"/>
      <c r="V204" s="117"/>
      <c r="W204" s="117"/>
      <c r="X204" s="117"/>
      <c r="Y204" s="117"/>
      <c r="Z204" s="117"/>
    </row>
    <row r="205">
      <c r="A205" s="117"/>
      <c r="B205" s="117"/>
      <c r="C205" s="117"/>
      <c r="D205" s="117"/>
      <c r="E205" s="117"/>
      <c r="F205" s="117"/>
      <c r="G205" s="117"/>
      <c r="H205" s="117"/>
      <c r="I205" s="117"/>
      <c r="J205" s="117"/>
      <c r="K205" s="117"/>
      <c r="L205" s="117"/>
      <c r="M205" s="117"/>
      <c r="N205" s="117"/>
      <c r="O205" s="117"/>
      <c r="P205" s="117"/>
      <c r="Q205" s="117"/>
      <c r="R205" s="117"/>
      <c r="S205" s="117"/>
      <c r="T205" s="117"/>
      <c r="U205" s="117"/>
      <c r="V205" s="117"/>
      <c r="W205" s="117"/>
      <c r="X205" s="117"/>
      <c r="Y205" s="117"/>
      <c r="Z205" s="117"/>
    </row>
    <row r="206">
      <c r="A206" s="117"/>
      <c r="B206" s="117"/>
      <c r="C206" s="117"/>
      <c r="D206" s="117"/>
      <c r="E206" s="117"/>
      <c r="F206" s="117"/>
      <c r="G206" s="117"/>
      <c r="H206" s="117"/>
      <c r="I206" s="117"/>
      <c r="J206" s="117"/>
      <c r="K206" s="117"/>
      <c r="L206" s="117"/>
      <c r="M206" s="117"/>
      <c r="N206" s="117"/>
      <c r="O206" s="117"/>
      <c r="P206" s="117"/>
      <c r="Q206" s="117"/>
      <c r="R206" s="117"/>
      <c r="S206" s="117"/>
      <c r="T206" s="117"/>
      <c r="U206" s="117"/>
      <c r="V206" s="117"/>
      <c r="W206" s="117"/>
      <c r="X206" s="117"/>
      <c r="Y206" s="117"/>
      <c r="Z206" s="117"/>
    </row>
    <row r="207">
      <c r="A207" s="117"/>
      <c r="B207" s="117"/>
      <c r="C207" s="117"/>
      <c r="D207" s="117"/>
      <c r="E207" s="117"/>
      <c r="F207" s="117"/>
      <c r="G207" s="117"/>
      <c r="H207" s="117"/>
      <c r="I207" s="117"/>
      <c r="J207" s="117"/>
      <c r="K207" s="117"/>
      <c r="L207" s="117"/>
      <c r="M207" s="117"/>
      <c r="N207" s="117"/>
      <c r="O207" s="117"/>
      <c r="P207" s="117"/>
      <c r="Q207" s="117"/>
      <c r="R207" s="117"/>
      <c r="S207" s="117"/>
      <c r="T207" s="117"/>
      <c r="U207" s="117"/>
      <c r="V207" s="117"/>
      <c r="W207" s="117"/>
      <c r="X207" s="117"/>
      <c r="Y207" s="117"/>
      <c r="Z207" s="117"/>
    </row>
    <row r="208">
      <c r="A208" s="117"/>
      <c r="B208" s="117"/>
      <c r="C208" s="117"/>
      <c r="D208" s="117"/>
      <c r="E208" s="117"/>
      <c r="F208" s="117"/>
      <c r="G208" s="117"/>
      <c r="H208" s="117"/>
      <c r="I208" s="117"/>
      <c r="J208" s="117"/>
      <c r="K208" s="117"/>
      <c r="L208" s="117"/>
      <c r="M208" s="117"/>
      <c r="N208" s="117"/>
      <c r="O208" s="117"/>
      <c r="P208" s="117"/>
      <c r="Q208" s="117"/>
      <c r="R208" s="117"/>
      <c r="S208" s="117"/>
      <c r="T208" s="117"/>
      <c r="U208" s="117"/>
      <c r="V208" s="117"/>
      <c r="W208" s="117"/>
      <c r="X208" s="117"/>
      <c r="Y208" s="117"/>
      <c r="Z208" s="117"/>
    </row>
    <row r="209">
      <c r="A209" s="117"/>
      <c r="B209" s="117"/>
      <c r="C209" s="117"/>
      <c r="D209" s="117"/>
      <c r="E209" s="117"/>
      <c r="F209" s="117"/>
      <c r="G209" s="117"/>
      <c r="H209" s="117"/>
      <c r="I209" s="117"/>
      <c r="J209" s="117"/>
      <c r="K209" s="117"/>
      <c r="L209" s="117"/>
      <c r="M209" s="117"/>
      <c r="N209" s="117"/>
      <c r="O209" s="117"/>
      <c r="P209" s="117"/>
      <c r="Q209" s="117"/>
      <c r="R209" s="117"/>
      <c r="S209" s="117"/>
      <c r="T209" s="117"/>
      <c r="U209" s="117"/>
      <c r="V209" s="117"/>
      <c r="W209" s="117"/>
      <c r="X209" s="117"/>
      <c r="Y209" s="117"/>
      <c r="Z209" s="117"/>
    </row>
    <row r="210">
      <c r="A210" s="117"/>
      <c r="B210" s="117"/>
      <c r="C210" s="117"/>
      <c r="D210" s="117"/>
      <c r="E210" s="117"/>
      <c r="F210" s="117"/>
      <c r="G210" s="117"/>
      <c r="H210" s="117"/>
      <c r="I210" s="117"/>
      <c r="J210" s="117"/>
      <c r="K210" s="117"/>
      <c r="L210" s="117"/>
      <c r="M210" s="117"/>
      <c r="N210" s="117"/>
      <c r="O210" s="117"/>
      <c r="P210" s="117"/>
      <c r="Q210" s="117"/>
      <c r="R210" s="117"/>
      <c r="S210" s="117"/>
      <c r="T210" s="117"/>
      <c r="U210" s="117"/>
      <c r="V210" s="117"/>
      <c r="W210" s="117"/>
      <c r="X210" s="117"/>
      <c r="Y210" s="117"/>
      <c r="Z210" s="117"/>
    </row>
    <row r="211">
      <c r="A211" s="117"/>
      <c r="B211" s="117"/>
      <c r="C211" s="117"/>
      <c r="D211" s="117"/>
      <c r="E211" s="117"/>
      <c r="F211" s="117"/>
      <c r="G211" s="117"/>
      <c r="H211" s="117"/>
      <c r="I211" s="117"/>
      <c r="J211" s="117"/>
      <c r="K211" s="117"/>
      <c r="L211" s="117"/>
      <c r="M211" s="117"/>
      <c r="N211" s="117"/>
      <c r="O211" s="117"/>
      <c r="P211" s="117"/>
      <c r="Q211" s="117"/>
      <c r="R211" s="117"/>
      <c r="S211" s="117"/>
      <c r="T211" s="117"/>
      <c r="U211" s="117"/>
      <c r="V211" s="117"/>
      <c r="W211" s="117"/>
      <c r="X211" s="117"/>
      <c r="Y211" s="117"/>
      <c r="Z211" s="117"/>
    </row>
    <row r="212">
      <c r="A212" s="117"/>
      <c r="B212" s="117"/>
      <c r="C212" s="117"/>
      <c r="D212" s="117"/>
      <c r="E212" s="117"/>
      <c r="F212" s="117"/>
      <c r="G212" s="117"/>
      <c r="H212" s="117"/>
      <c r="I212" s="117"/>
      <c r="J212" s="117"/>
      <c r="K212" s="117"/>
      <c r="L212" s="117"/>
      <c r="M212" s="117"/>
      <c r="N212" s="117"/>
      <c r="O212" s="117"/>
      <c r="P212" s="117"/>
      <c r="Q212" s="117"/>
      <c r="R212" s="117"/>
      <c r="S212" s="117"/>
      <c r="T212" s="117"/>
      <c r="U212" s="117"/>
      <c r="V212" s="117"/>
      <c r="W212" s="117"/>
      <c r="X212" s="117"/>
      <c r="Y212" s="117"/>
      <c r="Z212" s="117"/>
    </row>
    <row r="213">
      <c r="A213" s="117"/>
      <c r="B213" s="117"/>
      <c r="C213" s="117"/>
      <c r="D213" s="117"/>
      <c r="E213" s="117"/>
      <c r="F213" s="117"/>
      <c r="G213" s="117"/>
      <c r="H213" s="117"/>
      <c r="I213" s="117"/>
      <c r="J213" s="117"/>
      <c r="K213" s="117"/>
      <c r="L213" s="117"/>
      <c r="M213" s="117"/>
      <c r="N213" s="117"/>
      <c r="O213" s="117"/>
      <c r="P213" s="117"/>
      <c r="Q213" s="117"/>
      <c r="R213" s="117"/>
      <c r="S213" s="117"/>
      <c r="T213" s="117"/>
      <c r="U213" s="117"/>
      <c r="V213" s="117"/>
      <c r="W213" s="117"/>
      <c r="X213" s="117"/>
      <c r="Y213" s="117"/>
      <c r="Z213" s="117"/>
    </row>
    <row r="214">
      <c r="A214" s="117"/>
      <c r="B214" s="117"/>
      <c r="C214" s="117"/>
      <c r="D214" s="117"/>
      <c r="E214" s="117"/>
      <c r="F214" s="117"/>
      <c r="G214" s="117"/>
      <c r="H214" s="117"/>
      <c r="I214" s="117"/>
      <c r="J214" s="117"/>
      <c r="K214" s="117"/>
      <c r="L214" s="117"/>
      <c r="M214" s="117"/>
      <c r="N214" s="117"/>
      <c r="O214" s="117"/>
      <c r="P214" s="117"/>
      <c r="Q214" s="117"/>
      <c r="R214" s="117"/>
      <c r="S214" s="117"/>
      <c r="T214" s="117"/>
      <c r="U214" s="117"/>
      <c r="V214" s="117"/>
      <c r="W214" s="117"/>
      <c r="X214" s="117"/>
      <c r="Y214" s="117"/>
      <c r="Z214" s="117"/>
    </row>
    <row r="215">
      <c r="A215" s="117"/>
      <c r="B215" s="117"/>
      <c r="C215" s="117"/>
      <c r="D215" s="117"/>
      <c r="E215" s="117"/>
      <c r="F215" s="117"/>
      <c r="G215" s="117"/>
      <c r="H215" s="117"/>
      <c r="I215" s="117"/>
      <c r="J215" s="117"/>
      <c r="K215" s="117"/>
      <c r="L215" s="117"/>
      <c r="M215" s="117"/>
      <c r="N215" s="117"/>
      <c r="O215" s="117"/>
      <c r="P215" s="117"/>
      <c r="Q215" s="117"/>
      <c r="R215" s="117"/>
      <c r="S215" s="117"/>
      <c r="T215" s="117"/>
      <c r="U215" s="117"/>
      <c r="V215" s="117"/>
      <c r="W215" s="117"/>
      <c r="X215" s="117"/>
      <c r="Y215" s="117"/>
      <c r="Z215" s="117"/>
    </row>
    <row r="216">
      <c r="A216" s="117"/>
      <c r="B216" s="117"/>
      <c r="C216" s="117"/>
      <c r="D216" s="117"/>
      <c r="E216" s="117"/>
      <c r="F216" s="117"/>
      <c r="G216" s="117"/>
      <c r="H216" s="117"/>
      <c r="I216" s="117"/>
      <c r="J216" s="117"/>
      <c r="K216" s="117"/>
      <c r="L216" s="117"/>
      <c r="M216" s="117"/>
      <c r="N216" s="117"/>
      <c r="O216" s="117"/>
      <c r="P216" s="117"/>
      <c r="Q216" s="117"/>
      <c r="R216" s="117"/>
      <c r="S216" s="117"/>
      <c r="T216" s="117"/>
      <c r="U216" s="117"/>
      <c r="V216" s="117"/>
      <c r="W216" s="117"/>
      <c r="X216" s="117"/>
      <c r="Y216" s="117"/>
      <c r="Z216" s="117"/>
    </row>
    <row r="217">
      <c r="A217" s="117"/>
      <c r="B217" s="117"/>
      <c r="C217" s="117"/>
      <c r="D217" s="117"/>
      <c r="E217" s="117"/>
      <c r="F217" s="117"/>
      <c r="G217" s="117"/>
      <c r="H217" s="117"/>
      <c r="I217" s="117"/>
      <c r="J217" s="117"/>
      <c r="K217" s="117"/>
      <c r="L217" s="117"/>
      <c r="M217" s="117"/>
      <c r="N217" s="117"/>
      <c r="O217" s="117"/>
      <c r="P217" s="117"/>
      <c r="Q217" s="117"/>
      <c r="R217" s="117"/>
      <c r="S217" s="117"/>
      <c r="T217" s="117"/>
      <c r="U217" s="117"/>
      <c r="V217" s="117"/>
      <c r="W217" s="117"/>
      <c r="X217" s="117"/>
      <c r="Y217" s="117"/>
      <c r="Z217" s="117"/>
    </row>
    <row r="218">
      <c r="A218" s="117"/>
      <c r="B218" s="117"/>
      <c r="C218" s="117"/>
      <c r="D218" s="117"/>
      <c r="E218" s="117"/>
      <c r="F218" s="117"/>
      <c r="G218" s="117"/>
      <c r="H218" s="117"/>
      <c r="I218" s="117"/>
      <c r="J218" s="117"/>
      <c r="K218" s="117"/>
      <c r="L218" s="117"/>
      <c r="M218" s="117"/>
      <c r="N218" s="117"/>
      <c r="O218" s="117"/>
      <c r="P218" s="117"/>
      <c r="Q218" s="117"/>
      <c r="R218" s="117"/>
      <c r="S218" s="117"/>
      <c r="T218" s="117"/>
      <c r="U218" s="117"/>
      <c r="V218" s="117"/>
      <c r="W218" s="117"/>
      <c r="X218" s="117"/>
      <c r="Y218" s="117"/>
      <c r="Z218" s="117"/>
    </row>
    <row r="219">
      <c r="A219" s="117"/>
      <c r="B219" s="117"/>
      <c r="C219" s="117"/>
      <c r="D219" s="117"/>
      <c r="E219" s="117"/>
      <c r="F219" s="117"/>
      <c r="G219" s="117"/>
      <c r="H219" s="117"/>
      <c r="I219" s="117"/>
      <c r="J219" s="117"/>
      <c r="K219" s="117"/>
      <c r="L219" s="117"/>
      <c r="M219" s="117"/>
      <c r="N219" s="117"/>
      <c r="O219" s="117"/>
      <c r="P219" s="117"/>
      <c r="Q219" s="117"/>
      <c r="R219" s="117"/>
      <c r="S219" s="117"/>
      <c r="T219" s="117"/>
      <c r="U219" s="117"/>
      <c r="V219" s="117"/>
      <c r="W219" s="117"/>
      <c r="X219" s="117"/>
      <c r="Y219" s="117"/>
      <c r="Z219" s="117"/>
    </row>
    <row r="220">
      <c r="A220" s="117"/>
      <c r="B220" s="117"/>
      <c r="C220" s="117"/>
      <c r="D220" s="117"/>
      <c r="E220" s="117"/>
      <c r="F220" s="117"/>
      <c r="G220" s="117"/>
      <c r="H220" s="117"/>
      <c r="I220" s="117"/>
      <c r="J220" s="117"/>
      <c r="K220" s="117"/>
      <c r="L220" s="117"/>
      <c r="M220" s="117"/>
      <c r="N220" s="117"/>
      <c r="O220" s="117"/>
      <c r="P220" s="117"/>
      <c r="Q220" s="117"/>
      <c r="R220" s="117"/>
      <c r="S220" s="117"/>
      <c r="T220" s="117"/>
      <c r="U220" s="117"/>
      <c r="V220" s="117"/>
      <c r="W220" s="117"/>
      <c r="X220" s="117"/>
      <c r="Y220" s="117"/>
      <c r="Z220" s="117"/>
    </row>
    <row r="221">
      <c r="A221" s="117"/>
      <c r="B221" s="117"/>
      <c r="C221" s="117"/>
      <c r="D221" s="117"/>
      <c r="E221" s="117"/>
      <c r="F221" s="117"/>
      <c r="G221" s="117"/>
      <c r="H221" s="117"/>
      <c r="I221" s="117"/>
      <c r="J221" s="117"/>
      <c r="K221" s="117"/>
      <c r="L221" s="117"/>
      <c r="M221" s="117"/>
      <c r="N221" s="117"/>
      <c r="O221" s="117"/>
      <c r="P221" s="117"/>
      <c r="Q221" s="117"/>
      <c r="R221" s="117"/>
      <c r="S221" s="117"/>
      <c r="T221" s="117"/>
      <c r="U221" s="117"/>
      <c r="V221" s="117"/>
      <c r="W221" s="117"/>
      <c r="X221" s="117"/>
      <c r="Y221" s="117"/>
      <c r="Z221" s="117"/>
    </row>
    <row r="222">
      <c r="A222" s="117"/>
      <c r="B222" s="117"/>
      <c r="C222" s="117"/>
      <c r="D222" s="117"/>
      <c r="E222" s="117"/>
      <c r="F222" s="117"/>
      <c r="G222" s="117"/>
      <c r="H222" s="117"/>
      <c r="I222" s="117"/>
      <c r="J222" s="117"/>
      <c r="K222" s="117"/>
      <c r="L222" s="117"/>
      <c r="M222" s="117"/>
      <c r="N222" s="117"/>
      <c r="O222" s="117"/>
      <c r="P222" s="117"/>
      <c r="Q222" s="117"/>
      <c r="R222" s="117"/>
      <c r="S222" s="117"/>
      <c r="T222" s="117"/>
      <c r="U222" s="117"/>
      <c r="V222" s="117"/>
      <c r="W222" s="117"/>
      <c r="X222" s="117"/>
      <c r="Y222" s="117"/>
      <c r="Z222" s="117"/>
    </row>
    <row r="223">
      <c r="A223" s="117"/>
      <c r="B223" s="117"/>
      <c r="C223" s="117"/>
      <c r="D223" s="117"/>
      <c r="E223" s="117"/>
      <c r="F223" s="117"/>
      <c r="G223" s="117"/>
      <c r="H223" s="117"/>
      <c r="I223" s="117"/>
      <c r="J223" s="117"/>
      <c r="K223" s="117"/>
      <c r="L223" s="117"/>
      <c r="M223" s="117"/>
      <c r="N223" s="117"/>
      <c r="O223" s="117"/>
      <c r="P223" s="117"/>
      <c r="Q223" s="117"/>
      <c r="R223" s="117"/>
      <c r="S223" s="117"/>
      <c r="T223" s="117"/>
      <c r="U223" s="117"/>
      <c r="V223" s="117"/>
      <c r="W223" s="117"/>
      <c r="X223" s="117"/>
      <c r="Y223" s="117"/>
      <c r="Z223" s="117"/>
    </row>
    <row r="224">
      <c r="A224" s="117"/>
      <c r="B224" s="117"/>
      <c r="C224" s="117"/>
      <c r="D224" s="117"/>
      <c r="E224" s="117"/>
      <c r="F224" s="117"/>
      <c r="G224" s="117"/>
      <c r="H224" s="117"/>
      <c r="I224" s="117"/>
      <c r="J224" s="117"/>
      <c r="K224" s="117"/>
      <c r="L224" s="117"/>
      <c r="M224" s="117"/>
      <c r="N224" s="117"/>
      <c r="O224" s="117"/>
      <c r="P224" s="117"/>
      <c r="Q224" s="117"/>
      <c r="R224" s="117"/>
      <c r="S224" s="117"/>
      <c r="T224" s="117"/>
      <c r="U224" s="117"/>
      <c r="V224" s="117"/>
      <c r="W224" s="117"/>
      <c r="X224" s="117"/>
      <c r="Y224" s="117"/>
      <c r="Z224" s="117"/>
    </row>
    <row r="225">
      <c r="A225" s="117"/>
      <c r="B225" s="117"/>
      <c r="C225" s="117"/>
      <c r="D225" s="117"/>
      <c r="E225" s="117"/>
      <c r="F225" s="117"/>
      <c r="G225" s="117"/>
      <c r="H225" s="117"/>
      <c r="I225" s="117"/>
      <c r="J225" s="117"/>
      <c r="K225" s="117"/>
      <c r="L225" s="117"/>
      <c r="M225" s="117"/>
      <c r="N225" s="117"/>
      <c r="O225" s="117"/>
      <c r="P225" s="117"/>
      <c r="Q225" s="117"/>
      <c r="R225" s="117"/>
      <c r="S225" s="117"/>
      <c r="T225" s="117"/>
      <c r="U225" s="117"/>
      <c r="V225" s="117"/>
      <c r="W225" s="117"/>
      <c r="X225" s="117"/>
      <c r="Y225" s="117"/>
      <c r="Z225" s="117"/>
    </row>
    <row r="226">
      <c r="A226" s="117"/>
      <c r="B226" s="117"/>
      <c r="C226" s="117"/>
      <c r="D226" s="117"/>
      <c r="E226" s="117"/>
      <c r="F226" s="117"/>
      <c r="G226" s="117"/>
      <c r="H226" s="117"/>
      <c r="I226" s="117"/>
      <c r="J226" s="117"/>
      <c r="K226" s="117"/>
      <c r="L226" s="117"/>
      <c r="M226" s="117"/>
      <c r="N226" s="117"/>
      <c r="O226" s="117"/>
      <c r="P226" s="117"/>
      <c r="Q226" s="117"/>
      <c r="R226" s="117"/>
      <c r="S226" s="117"/>
      <c r="T226" s="117"/>
      <c r="U226" s="117"/>
      <c r="V226" s="117"/>
      <c r="W226" s="117"/>
      <c r="X226" s="117"/>
      <c r="Y226" s="117"/>
      <c r="Z226" s="117"/>
    </row>
    <row r="227">
      <c r="A227" s="117"/>
      <c r="B227" s="117"/>
      <c r="C227" s="117"/>
      <c r="D227" s="117"/>
      <c r="E227" s="117"/>
      <c r="F227" s="117"/>
      <c r="G227" s="117"/>
      <c r="H227" s="117"/>
      <c r="I227" s="117"/>
      <c r="J227" s="117"/>
      <c r="K227" s="117"/>
      <c r="L227" s="117"/>
      <c r="M227" s="117"/>
      <c r="N227" s="117"/>
      <c r="O227" s="117"/>
      <c r="P227" s="117"/>
      <c r="Q227" s="117"/>
      <c r="R227" s="117"/>
      <c r="S227" s="117"/>
      <c r="T227" s="117"/>
      <c r="U227" s="117"/>
      <c r="V227" s="117"/>
      <c r="W227" s="117"/>
      <c r="X227" s="117"/>
      <c r="Y227" s="117"/>
      <c r="Z227" s="117"/>
    </row>
    <row r="228">
      <c r="A228" s="117"/>
      <c r="B228" s="117"/>
      <c r="C228" s="117"/>
      <c r="D228" s="117"/>
      <c r="E228" s="117"/>
      <c r="F228" s="117"/>
      <c r="G228" s="117"/>
      <c r="H228" s="117"/>
      <c r="I228" s="117"/>
      <c r="J228" s="117"/>
      <c r="K228" s="117"/>
      <c r="L228" s="117"/>
      <c r="M228" s="117"/>
      <c r="N228" s="117"/>
      <c r="O228" s="117"/>
      <c r="P228" s="117"/>
      <c r="Q228" s="117"/>
      <c r="R228" s="117"/>
      <c r="S228" s="117"/>
      <c r="T228" s="117"/>
      <c r="U228" s="117"/>
      <c r="V228" s="117"/>
      <c r="W228" s="117"/>
      <c r="X228" s="117"/>
      <c r="Y228" s="117"/>
      <c r="Z228" s="117"/>
    </row>
    <row r="229">
      <c r="A229" s="117"/>
      <c r="B229" s="117"/>
      <c r="C229" s="117"/>
      <c r="D229" s="117"/>
      <c r="E229" s="117"/>
      <c r="F229" s="117"/>
      <c r="G229" s="117"/>
      <c r="H229" s="117"/>
      <c r="I229" s="117"/>
      <c r="J229" s="117"/>
      <c r="K229" s="117"/>
      <c r="L229" s="117"/>
      <c r="M229" s="117"/>
      <c r="N229" s="117"/>
      <c r="O229" s="117"/>
      <c r="P229" s="117"/>
      <c r="Q229" s="117"/>
      <c r="R229" s="117"/>
      <c r="S229" s="117"/>
      <c r="T229" s="117"/>
      <c r="U229" s="117"/>
      <c r="V229" s="117"/>
      <c r="W229" s="117"/>
      <c r="X229" s="117"/>
      <c r="Y229" s="117"/>
      <c r="Z229" s="117"/>
    </row>
    <row r="230">
      <c r="A230" s="117"/>
      <c r="B230" s="117"/>
      <c r="C230" s="117"/>
      <c r="D230" s="117"/>
      <c r="E230" s="117"/>
      <c r="F230" s="117"/>
      <c r="G230" s="117"/>
      <c r="H230" s="117"/>
      <c r="I230" s="117"/>
      <c r="J230" s="117"/>
      <c r="K230" s="117"/>
      <c r="L230" s="117"/>
      <c r="M230" s="117"/>
      <c r="N230" s="117"/>
      <c r="O230" s="117"/>
      <c r="P230" s="117"/>
      <c r="Q230" s="117"/>
      <c r="R230" s="117"/>
      <c r="S230" s="117"/>
      <c r="T230" s="117"/>
      <c r="U230" s="117"/>
      <c r="V230" s="117"/>
      <c r="W230" s="117"/>
      <c r="X230" s="117"/>
      <c r="Y230" s="117"/>
      <c r="Z230" s="117"/>
    </row>
    <row r="231">
      <c r="A231" s="117"/>
      <c r="B231" s="117"/>
      <c r="C231" s="117"/>
      <c r="D231" s="117"/>
      <c r="E231" s="117"/>
      <c r="F231" s="117"/>
      <c r="G231" s="117"/>
      <c r="H231" s="117"/>
      <c r="I231" s="117"/>
      <c r="J231" s="117"/>
      <c r="K231" s="117"/>
      <c r="L231" s="117"/>
      <c r="M231" s="117"/>
      <c r="N231" s="117"/>
      <c r="O231" s="117"/>
      <c r="P231" s="117"/>
      <c r="Q231" s="117"/>
      <c r="R231" s="117"/>
      <c r="S231" s="117"/>
      <c r="T231" s="117"/>
      <c r="U231" s="117"/>
      <c r="V231" s="117"/>
      <c r="W231" s="117"/>
      <c r="X231" s="117"/>
      <c r="Y231" s="117"/>
      <c r="Z231" s="117"/>
    </row>
    <row r="232">
      <c r="A232" s="117"/>
      <c r="B232" s="117"/>
      <c r="C232" s="117"/>
      <c r="D232" s="117"/>
      <c r="E232" s="117"/>
      <c r="F232" s="117"/>
      <c r="G232" s="117"/>
      <c r="H232" s="117"/>
      <c r="I232" s="117"/>
      <c r="J232" s="117"/>
      <c r="K232" s="117"/>
      <c r="L232" s="117"/>
      <c r="M232" s="117"/>
      <c r="N232" s="117"/>
      <c r="O232" s="117"/>
      <c r="P232" s="117"/>
      <c r="Q232" s="117"/>
      <c r="R232" s="117"/>
      <c r="S232" s="117"/>
      <c r="T232" s="117"/>
      <c r="U232" s="117"/>
      <c r="V232" s="117"/>
      <c r="W232" s="117"/>
      <c r="X232" s="117"/>
      <c r="Y232" s="117"/>
      <c r="Z232" s="117"/>
    </row>
    <row r="233">
      <c r="A233" s="117"/>
      <c r="B233" s="117"/>
      <c r="C233" s="117"/>
      <c r="D233" s="117"/>
      <c r="E233" s="117"/>
      <c r="F233" s="117"/>
      <c r="G233" s="117"/>
      <c r="H233" s="117"/>
      <c r="I233" s="117"/>
      <c r="J233" s="117"/>
      <c r="K233" s="117"/>
      <c r="L233" s="117"/>
      <c r="M233" s="117"/>
      <c r="N233" s="117"/>
      <c r="O233" s="117"/>
      <c r="P233" s="117"/>
      <c r="Q233" s="117"/>
      <c r="R233" s="117"/>
      <c r="S233" s="117"/>
      <c r="T233" s="117"/>
      <c r="U233" s="117"/>
      <c r="V233" s="117"/>
      <c r="W233" s="117"/>
      <c r="X233" s="117"/>
      <c r="Y233" s="117"/>
      <c r="Z233" s="117"/>
    </row>
    <row r="234">
      <c r="A234" s="117"/>
      <c r="B234" s="117"/>
      <c r="C234" s="117"/>
      <c r="D234" s="117"/>
      <c r="E234" s="117"/>
      <c r="F234" s="117"/>
      <c r="G234" s="117"/>
      <c r="H234" s="117"/>
      <c r="I234" s="117"/>
      <c r="J234" s="117"/>
      <c r="K234" s="117"/>
      <c r="L234" s="117"/>
      <c r="M234" s="117"/>
      <c r="N234" s="117"/>
      <c r="O234" s="117"/>
      <c r="P234" s="117"/>
      <c r="Q234" s="117"/>
      <c r="R234" s="117"/>
      <c r="S234" s="117"/>
      <c r="T234" s="117"/>
      <c r="U234" s="117"/>
      <c r="V234" s="117"/>
      <c r="W234" s="117"/>
      <c r="X234" s="117"/>
      <c r="Y234" s="117"/>
      <c r="Z234" s="117"/>
    </row>
    <row r="235">
      <c r="A235" s="117"/>
      <c r="B235" s="117"/>
      <c r="C235" s="117"/>
      <c r="D235" s="117"/>
      <c r="E235" s="117"/>
      <c r="F235" s="117"/>
      <c r="G235" s="117"/>
      <c r="H235" s="117"/>
      <c r="I235" s="117"/>
      <c r="J235" s="117"/>
      <c r="K235" s="117"/>
      <c r="L235" s="117"/>
      <c r="M235" s="117"/>
      <c r="N235" s="117"/>
      <c r="O235" s="117"/>
      <c r="P235" s="117"/>
      <c r="Q235" s="117"/>
      <c r="R235" s="117"/>
      <c r="S235" s="117"/>
      <c r="T235" s="117"/>
      <c r="U235" s="117"/>
      <c r="V235" s="117"/>
      <c r="W235" s="117"/>
      <c r="X235" s="117"/>
      <c r="Y235" s="117"/>
      <c r="Z235" s="117"/>
    </row>
    <row r="236">
      <c r="A236" s="117"/>
      <c r="B236" s="117"/>
      <c r="C236" s="117"/>
      <c r="D236" s="117"/>
      <c r="E236" s="117"/>
      <c r="F236" s="117"/>
      <c r="G236" s="117"/>
      <c r="H236" s="117"/>
      <c r="I236" s="117"/>
      <c r="J236" s="117"/>
      <c r="K236" s="117"/>
      <c r="L236" s="117"/>
      <c r="M236" s="117"/>
      <c r="N236" s="117"/>
      <c r="O236" s="117"/>
      <c r="P236" s="117"/>
      <c r="Q236" s="117"/>
      <c r="R236" s="117"/>
      <c r="S236" s="117"/>
      <c r="T236" s="117"/>
      <c r="U236" s="117"/>
      <c r="V236" s="117"/>
      <c r="W236" s="117"/>
      <c r="X236" s="117"/>
      <c r="Y236" s="117"/>
      <c r="Z236" s="117"/>
    </row>
    <row r="237">
      <c r="A237" s="117"/>
      <c r="B237" s="117"/>
      <c r="C237" s="117"/>
      <c r="D237" s="117"/>
      <c r="E237" s="117"/>
      <c r="F237" s="117"/>
      <c r="G237" s="117"/>
      <c r="H237" s="117"/>
      <c r="I237" s="117"/>
      <c r="J237" s="117"/>
      <c r="K237" s="117"/>
      <c r="L237" s="117"/>
      <c r="M237" s="117"/>
      <c r="N237" s="117"/>
      <c r="O237" s="117"/>
      <c r="P237" s="117"/>
      <c r="Q237" s="117"/>
      <c r="R237" s="117"/>
      <c r="S237" s="117"/>
      <c r="T237" s="117"/>
      <c r="U237" s="117"/>
      <c r="V237" s="117"/>
      <c r="W237" s="117"/>
      <c r="X237" s="117"/>
      <c r="Y237" s="117"/>
      <c r="Z237" s="117"/>
    </row>
    <row r="238">
      <c r="A238" s="117"/>
      <c r="B238" s="117"/>
      <c r="C238" s="117"/>
      <c r="D238" s="117"/>
      <c r="E238" s="117"/>
      <c r="F238" s="117"/>
      <c r="G238" s="117"/>
      <c r="H238" s="117"/>
      <c r="I238" s="117"/>
      <c r="J238" s="117"/>
      <c r="K238" s="117"/>
      <c r="L238" s="117"/>
      <c r="M238" s="117"/>
      <c r="N238" s="117"/>
      <c r="O238" s="117"/>
      <c r="P238" s="117"/>
      <c r="Q238" s="117"/>
      <c r="R238" s="117"/>
      <c r="S238" s="117"/>
      <c r="T238" s="117"/>
      <c r="U238" s="117"/>
      <c r="V238" s="117"/>
      <c r="W238" s="117"/>
      <c r="X238" s="117"/>
      <c r="Y238" s="117"/>
      <c r="Z238" s="117"/>
    </row>
    <row r="239">
      <c r="A239" s="117"/>
      <c r="B239" s="117"/>
      <c r="C239" s="117"/>
      <c r="D239" s="117"/>
      <c r="E239" s="117"/>
      <c r="F239" s="117"/>
      <c r="G239" s="117"/>
      <c r="H239" s="117"/>
      <c r="I239" s="117"/>
      <c r="J239" s="117"/>
      <c r="K239" s="117"/>
      <c r="L239" s="117"/>
      <c r="M239" s="117"/>
      <c r="N239" s="117"/>
      <c r="O239" s="117"/>
      <c r="P239" s="117"/>
      <c r="Q239" s="117"/>
      <c r="R239" s="117"/>
      <c r="S239" s="117"/>
      <c r="T239" s="117"/>
      <c r="U239" s="117"/>
      <c r="V239" s="117"/>
      <c r="W239" s="117"/>
      <c r="X239" s="117"/>
      <c r="Y239" s="117"/>
      <c r="Z239" s="117"/>
    </row>
    <row r="240">
      <c r="A240" s="117"/>
      <c r="B240" s="117"/>
      <c r="C240" s="117"/>
      <c r="D240" s="117"/>
      <c r="E240" s="117"/>
      <c r="F240" s="117"/>
      <c r="G240" s="117"/>
      <c r="H240" s="117"/>
      <c r="I240" s="117"/>
      <c r="J240" s="117"/>
      <c r="K240" s="117"/>
      <c r="L240" s="117"/>
      <c r="M240" s="117"/>
      <c r="N240" s="117"/>
      <c r="O240" s="117"/>
      <c r="P240" s="117"/>
      <c r="Q240" s="117"/>
      <c r="R240" s="117"/>
      <c r="S240" s="117"/>
      <c r="T240" s="117"/>
      <c r="U240" s="117"/>
      <c r="V240" s="117"/>
      <c r="W240" s="117"/>
      <c r="X240" s="117"/>
      <c r="Y240" s="117"/>
      <c r="Z240" s="117"/>
    </row>
    <row r="241">
      <c r="A241" s="117"/>
      <c r="B241" s="117"/>
      <c r="C241" s="117"/>
      <c r="D241" s="117"/>
      <c r="E241" s="117"/>
      <c r="F241" s="117"/>
      <c r="G241" s="117"/>
      <c r="H241" s="117"/>
      <c r="I241" s="117"/>
      <c r="J241" s="117"/>
      <c r="K241" s="117"/>
      <c r="L241" s="117"/>
      <c r="M241" s="117"/>
      <c r="N241" s="117"/>
      <c r="O241" s="117"/>
      <c r="P241" s="117"/>
      <c r="Q241" s="117"/>
      <c r="R241" s="117"/>
      <c r="S241" s="117"/>
      <c r="T241" s="117"/>
      <c r="U241" s="117"/>
      <c r="V241" s="117"/>
      <c r="W241" s="117"/>
      <c r="X241" s="117"/>
      <c r="Y241" s="117"/>
      <c r="Z241" s="117"/>
    </row>
    <row r="242">
      <c r="A242" s="117"/>
      <c r="B242" s="117"/>
      <c r="C242" s="117"/>
      <c r="D242" s="117"/>
      <c r="E242" s="117"/>
      <c r="F242" s="117"/>
      <c r="G242" s="117"/>
      <c r="H242" s="117"/>
      <c r="I242" s="117"/>
      <c r="J242" s="117"/>
      <c r="K242" s="117"/>
      <c r="L242" s="117"/>
      <c r="M242" s="117"/>
      <c r="N242" s="117"/>
      <c r="O242" s="117"/>
      <c r="P242" s="117"/>
      <c r="Q242" s="117"/>
      <c r="R242" s="117"/>
      <c r="S242" s="117"/>
      <c r="T242" s="117"/>
      <c r="U242" s="117"/>
      <c r="V242" s="117"/>
      <c r="W242" s="117"/>
      <c r="X242" s="117"/>
      <c r="Y242" s="117"/>
      <c r="Z242" s="117"/>
    </row>
    <row r="243">
      <c r="A243" s="117"/>
      <c r="B243" s="117"/>
      <c r="C243" s="117"/>
      <c r="D243" s="117"/>
      <c r="E243" s="117"/>
      <c r="F243" s="117"/>
      <c r="G243" s="117"/>
      <c r="H243" s="117"/>
      <c r="I243" s="117"/>
      <c r="J243" s="117"/>
      <c r="K243" s="117"/>
      <c r="L243" s="117"/>
      <c r="M243" s="117"/>
      <c r="N243" s="117"/>
      <c r="O243" s="117"/>
      <c r="P243" s="117"/>
      <c r="Q243" s="117"/>
      <c r="R243" s="117"/>
      <c r="S243" s="117"/>
      <c r="T243" s="117"/>
      <c r="U243" s="117"/>
      <c r="V243" s="117"/>
      <c r="W243" s="117"/>
      <c r="X243" s="117"/>
      <c r="Y243" s="117"/>
      <c r="Z243" s="117"/>
    </row>
    <row r="244">
      <c r="A244" s="117"/>
      <c r="B244" s="117"/>
      <c r="C244" s="117"/>
      <c r="D244" s="117"/>
      <c r="E244" s="117"/>
      <c r="F244" s="117"/>
      <c r="G244" s="117"/>
      <c r="H244" s="117"/>
      <c r="I244" s="117"/>
      <c r="J244" s="117"/>
      <c r="K244" s="117"/>
      <c r="L244" s="117"/>
      <c r="M244" s="117"/>
      <c r="N244" s="117"/>
      <c r="O244" s="117"/>
      <c r="P244" s="117"/>
      <c r="Q244" s="117"/>
      <c r="R244" s="117"/>
      <c r="S244" s="117"/>
      <c r="T244" s="117"/>
      <c r="U244" s="117"/>
      <c r="V244" s="117"/>
      <c r="W244" s="117"/>
      <c r="X244" s="117"/>
      <c r="Y244" s="117"/>
      <c r="Z244" s="117"/>
    </row>
    <row r="245">
      <c r="A245" s="117"/>
      <c r="B245" s="117"/>
      <c r="C245" s="117"/>
      <c r="D245" s="117"/>
      <c r="E245" s="117"/>
      <c r="F245" s="117"/>
      <c r="G245" s="117"/>
      <c r="H245" s="117"/>
      <c r="I245" s="117"/>
      <c r="J245" s="117"/>
      <c r="K245" s="117"/>
      <c r="L245" s="117"/>
      <c r="M245" s="117"/>
      <c r="N245" s="117"/>
      <c r="O245" s="117"/>
      <c r="P245" s="117"/>
      <c r="Q245" s="117"/>
      <c r="R245" s="117"/>
      <c r="S245" s="117"/>
      <c r="T245" s="117"/>
      <c r="U245" s="117"/>
      <c r="V245" s="117"/>
      <c r="W245" s="117"/>
      <c r="X245" s="117"/>
      <c r="Y245" s="117"/>
      <c r="Z245" s="117"/>
    </row>
    <row r="246">
      <c r="A246" s="117"/>
      <c r="B246" s="117"/>
      <c r="C246" s="117"/>
      <c r="D246" s="117"/>
      <c r="E246" s="117"/>
      <c r="F246" s="117"/>
      <c r="G246" s="117"/>
      <c r="H246" s="117"/>
      <c r="I246" s="117"/>
      <c r="J246" s="117"/>
      <c r="K246" s="117"/>
      <c r="L246" s="117"/>
      <c r="M246" s="117"/>
      <c r="N246" s="117"/>
      <c r="O246" s="117"/>
      <c r="P246" s="117"/>
      <c r="Q246" s="117"/>
      <c r="R246" s="117"/>
      <c r="S246" s="117"/>
      <c r="T246" s="117"/>
      <c r="U246" s="117"/>
      <c r="V246" s="117"/>
      <c r="W246" s="117"/>
      <c r="X246" s="117"/>
      <c r="Y246" s="117"/>
      <c r="Z246" s="117"/>
    </row>
    <row r="247">
      <c r="A247" s="117"/>
      <c r="B247" s="117"/>
      <c r="C247" s="117"/>
      <c r="D247" s="117"/>
      <c r="E247" s="117"/>
      <c r="F247" s="117"/>
      <c r="G247" s="117"/>
      <c r="H247" s="117"/>
      <c r="I247" s="117"/>
      <c r="J247" s="117"/>
      <c r="K247" s="117"/>
      <c r="L247" s="117"/>
      <c r="M247" s="117"/>
      <c r="N247" s="117"/>
      <c r="O247" s="117"/>
      <c r="P247" s="117"/>
      <c r="Q247" s="117"/>
      <c r="R247" s="117"/>
      <c r="S247" s="117"/>
      <c r="T247" s="117"/>
      <c r="U247" s="117"/>
      <c r="V247" s="117"/>
      <c r="W247" s="117"/>
      <c r="X247" s="117"/>
      <c r="Y247" s="117"/>
      <c r="Z247" s="117"/>
    </row>
    <row r="248">
      <c r="A248" s="117"/>
      <c r="B248" s="117"/>
      <c r="C248" s="117"/>
      <c r="D248" s="117"/>
      <c r="E248" s="117"/>
      <c r="F248" s="117"/>
      <c r="G248" s="117"/>
      <c r="H248" s="117"/>
      <c r="I248" s="117"/>
      <c r="J248" s="117"/>
      <c r="K248" s="117"/>
      <c r="L248" s="117"/>
      <c r="M248" s="117"/>
      <c r="N248" s="117"/>
      <c r="O248" s="117"/>
      <c r="P248" s="117"/>
      <c r="Q248" s="117"/>
      <c r="R248" s="117"/>
      <c r="S248" s="117"/>
      <c r="T248" s="117"/>
      <c r="U248" s="117"/>
      <c r="V248" s="117"/>
      <c r="W248" s="117"/>
      <c r="X248" s="117"/>
      <c r="Y248" s="117"/>
      <c r="Z248" s="117"/>
    </row>
    <row r="249">
      <c r="A249" s="117"/>
      <c r="B249" s="117"/>
      <c r="C249" s="117"/>
      <c r="D249" s="117"/>
      <c r="E249" s="117"/>
      <c r="F249" s="117"/>
      <c r="G249" s="117"/>
      <c r="H249" s="117"/>
      <c r="I249" s="117"/>
      <c r="J249" s="117"/>
      <c r="K249" s="117"/>
      <c r="L249" s="117"/>
      <c r="M249" s="117"/>
      <c r="N249" s="117"/>
      <c r="O249" s="117"/>
      <c r="P249" s="117"/>
      <c r="Q249" s="117"/>
      <c r="R249" s="117"/>
      <c r="S249" s="117"/>
      <c r="T249" s="117"/>
      <c r="U249" s="117"/>
      <c r="V249" s="117"/>
      <c r="W249" s="117"/>
      <c r="X249" s="117"/>
      <c r="Y249" s="117"/>
      <c r="Z249" s="117"/>
    </row>
    <row r="250">
      <c r="A250" s="117"/>
      <c r="B250" s="117"/>
      <c r="C250" s="117"/>
      <c r="D250" s="117"/>
      <c r="E250" s="117"/>
      <c r="F250" s="117"/>
      <c r="G250" s="117"/>
      <c r="H250" s="117"/>
      <c r="I250" s="117"/>
      <c r="J250" s="117"/>
      <c r="K250" s="117"/>
      <c r="L250" s="117"/>
      <c r="M250" s="117"/>
      <c r="N250" s="117"/>
      <c r="O250" s="117"/>
      <c r="P250" s="117"/>
      <c r="Q250" s="117"/>
      <c r="R250" s="117"/>
      <c r="S250" s="117"/>
      <c r="T250" s="117"/>
      <c r="U250" s="117"/>
      <c r="V250" s="117"/>
      <c r="W250" s="117"/>
      <c r="X250" s="117"/>
      <c r="Y250" s="117"/>
      <c r="Z250" s="117"/>
    </row>
    <row r="251">
      <c r="A251" s="117"/>
      <c r="B251" s="117"/>
      <c r="C251" s="117"/>
      <c r="D251" s="117"/>
      <c r="E251" s="117"/>
      <c r="F251" s="117"/>
      <c r="G251" s="117"/>
      <c r="H251" s="117"/>
      <c r="I251" s="117"/>
      <c r="J251" s="117"/>
      <c r="K251" s="117"/>
      <c r="L251" s="117"/>
      <c r="M251" s="117"/>
      <c r="N251" s="117"/>
      <c r="O251" s="117"/>
      <c r="P251" s="117"/>
      <c r="Q251" s="117"/>
      <c r="R251" s="117"/>
      <c r="S251" s="117"/>
      <c r="T251" s="117"/>
      <c r="U251" s="117"/>
      <c r="V251" s="117"/>
      <c r="W251" s="117"/>
      <c r="X251" s="117"/>
      <c r="Y251" s="117"/>
      <c r="Z251" s="117"/>
    </row>
    <row r="252">
      <c r="A252" s="117"/>
      <c r="B252" s="117"/>
      <c r="C252" s="117"/>
      <c r="D252" s="117"/>
      <c r="E252" s="117"/>
      <c r="F252" s="117"/>
      <c r="G252" s="117"/>
      <c r="H252" s="117"/>
      <c r="I252" s="117"/>
      <c r="J252" s="117"/>
      <c r="K252" s="117"/>
      <c r="L252" s="117"/>
      <c r="M252" s="117"/>
      <c r="N252" s="117"/>
      <c r="O252" s="117"/>
      <c r="P252" s="117"/>
      <c r="Q252" s="117"/>
      <c r="R252" s="117"/>
      <c r="S252" s="117"/>
      <c r="T252" s="117"/>
      <c r="U252" s="117"/>
      <c r="V252" s="117"/>
      <c r="W252" s="117"/>
      <c r="X252" s="117"/>
      <c r="Y252" s="117"/>
      <c r="Z252" s="117"/>
    </row>
    <row r="253">
      <c r="A253" s="117"/>
      <c r="B253" s="117"/>
      <c r="C253" s="117"/>
      <c r="D253" s="117"/>
      <c r="E253" s="117"/>
      <c r="F253" s="117"/>
      <c r="G253" s="117"/>
      <c r="H253" s="117"/>
      <c r="I253" s="117"/>
      <c r="J253" s="117"/>
      <c r="K253" s="117"/>
      <c r="L253" s="117"/>
      <c r="M253" s="117"/>
      <c r="N253" s="117"/>
      <c r="O253" s="117"/>
      <c r="P253" s="117"/>
      <c r="Q253" s="117"/>
      <c r="R253" s="117"/>
      <c r="S253" s="117"/>
      <c r="T253" s="117"/>
      <c r="U253" s="117"/>
      <c r="V253" s="117"/>
      <c r="W253" s="117"/>
      <c r="X253" s="117"/>
      <c r="Y253" s="117"/>
      <c r="Z253" s="117"/>
    </row>
    <row r="254">
      <c r="A254" s="117"/>
      <c r="B254" s="117"/>
      <c r="C254" s="117"/>
      <c r="D254" s="117"/>
      <c r="E254" s="117"/>
      <c r="F254" s="117"/>
      <c r="G254" s="117"/>
      <c r="H254" s="117"/>
      <c r="I254" s="117"/>
      <c r="J254" s="117"/>
      <c r="K254" s="117"/>
      <c r="L254" s="117"/>
      <c r="M254" s="117"/>
      <c r="N254" s="117"/>
      <c r="O254" s="117"/>
      <c r="P254" s="117"/>
      <c r="Q254" s="117"/>
      <c r="R254" s="117"/>
      <c r="S254" s="117"/>
      <c r="T254" s="117"/>
      <c r="U254" s="117"/>
      <c r="V254" s="117"/>
      <c r="W254" s="117"/>
      <c r="X254" s="117"/>
      <c r="Y254" s="117"/>
      <c r="Z254" s="117"/>
    </row>
    <row r="255">
      <c r="A255" s="117"/>
      <c r="B255" s="117"/>
      <c r="C255" s="117"/>
      <c r="D255" s="117"/>
      <c r="E255" s="117"/>
      <c r="F255" s="117"/>
      <c r="G255" s="117"/>
      <c r="H255" s="117"/>
      <c r="I255" s="117"/>
      <c r="J255" s="117"/>
      <c r="K255" s="117"/>
      <c r="L255" s="117"/>
      <c r="M255" s="117"/>
      <c r="N255" s="117"/>
      <c r="O255" s="117"/>
      <c r="P255" s="117"/>
      <c r="Q255" s="117"/>
      <c r="R255" s="117"/>
      <c r="S255" s="117"/>
      <c r="T255" s="117"/>
      <c r="U255" s="117"/>
      <c r="V255" s="117"/>
      <c r="W255" s="117"/>
      <c r="X255" s="117"/>
      <c r="Y255" s="117"/>
      <c r="Z255" s="117"/>
    </row>
    <row r="256">
      <c r="A256" s="117"/>
      <c r="B256" s="117"/>
      <c r="C256" s="117"/>
      <c r="D256" s="117"/>
      <c r="E256" s="117"/>
      <c r="F256" s="117"/>
      <c r="G256" s="117"/>
      <c r="H256" s="117"/>
      <c r="I256" s="117"/>
      <c r="J256" s="117"/>
      <c r="K256" s="117"/>
      <c r="L256" s="117"/>
      <c r="M256" s="117"/>
      <c r="N256" s="117"/>
      <c r="O256" s="117"/>
      <c r="P256" s="117"/>
      <c r="Q256" s="117"/>
      <c r="R256" s="117"/>
      <c r="S256" s="117"/>
      <c r="T256" s="117"/>
      <c r="U256" s="117"/>
      <c r="V256" s="117"/>
      <c r="W256" s="117"/>
      <c r="X256" s="117"/>
      <c r="Y256" s="117"/>
      <c r="Z256" s="117"/>
    </row>
    <row r="257">
      <c r="A257" s="117"/>
      <c r="B257" s="117"/>
      <c r="C257" s="117"/>
      <c r="D257" s="117"/>
      <c r="E257" s="117"/>
      <c r="F257" s="117"/>
      <c r="G257" s="117"/>
      <c r="H257" s="117"/>
      <c r="I257" s="117"/>
      <c r="J257" s="117"/>
      <c r="K257" s="117"/>
      <c r="L257" s="117"/>
      <c r="M257" s="117"/>
      <c r="N257" s="117"/>
      <c r="O257" s="117"/>
      <c r="P257" s="117"/>
      <c r="Q257" s="117"/>
      <c r="R257" s="117"/>
      <c r="S257" s="117"/>
      <c r="T257" s="117"/>
      <c r="U257" s="117"/>
      <c r="V257" s="117"/>
      <c r="W257" s="117"/>
      <c r="X257" s="117"/>
      <c r="Y257" s="117"/>
      <c r="Z257" s="117"/>
    </row>
    <row r="258">
      <c r="A258" s="117"/>
      <c r="B258" s="117"/>
      <c r="C258" s="117"/>
      <c r="D258" s="117"/>
      <c r="E258" s="117"/>
      <c r="F258" s="117"/>
      <c r="G258" s="117"/>
      <c r="H258" s="117"/>
      <c r="I258" s="117"/>
      <c r="J258" s="117"/>
      <c r="K258" s="117"/>
      <c r="L258" s="117"/>
      <c r="M258" s="117"/>
      <c r="N258" s="117"/>
      <c r="O258" s="117"/>
      <c r="P258" s="117"/>
      <c r="Q258" s="117"/>
      <c r="R258" s="117"/>
      <c r="S258" s="117"/>
      <c r="T258" s="117"/>
      <c r="U258" s="117"/>
      <c r="V258" s="117"/>
      <c r="W258" s="117"/>
      <c r="X258" s="117"/>
      <c r="Y258" s="117"/>
      <c r="Z258" s="117"/>
    </row>
    <row r="259">
      <c r="A259" s="117"/>
      <c r="B259" s="117"/>
      <c r="C259" s="117"/>
      <c r="D259" s="117"/>
      <c r="E259" s="117"/>
      <c r="F259" s="117"/>
      <c r="G259" s="117"/>
      <c r="H259" s="117"/>
      <c r="I259" s="117"/>
      <c r="J259" s="117"/>
      <c r="K259" s="117"/>
      <c r="L259" s="117"/>
      <c r="M259" s="117"/>
      <c r="N259" s="117"/>
      <c r="O259" s="117"/>
      <c r="P259" s="117"/>
      <c r="Q259" s="117"/>
      <c r="R259" s="117"/>
      <c r="S259" s="117"/>
      <c r="T259" s="117"/>
      <c r="U259" s="117"/>
      <c r="V259" s="117"/>
      <c r="W259" s="117"/>
      <c r="X259" s="117"/>
      <c r="Y259" s="117"/>
      <c r="Z259" s="117"/>
    </row>
    <row r="260">
      <c r="A260" s="117"/>
      <c r="B260" s="117"/>
      <c r="C260" s="117"/>
      <c r="D260" s="117"/>
      <c r="E260" s="117"/>
      <c r="F260" s="117"/>
      <c r="G260" s="117"/>
      <c r="H260" s="117"/>
      <c r="I260" s="117"/>
      <c r="J260" s="117"/>
      <c r="K260" s="117"/>
      <c r="L260" s="117"/>
      <c r="M260" s="117"/>
      <c r="N260" s="117"/>
      <c r="O260" s="117"/>
      <c r="P260" s="117"/>
      <c r="Q260" s="117"/>
      <c r="R260" s="117"/>
      <c r="S260" s="117"/>
      <c r="T260" s="117"/>
      <c r="U260" s="117"/>
      <c r="V260" s="117"/>
      <c r="W260" s="117"/>
      <c r="X260" s="117"/>
      <c r="Y260" s="117"/>
      <c r="Z260" s="117"/>
    </row>
    <row r="261">
      <c r="A261" s="117"/>
      <c r="B261" s="117"/>
      <c r="C261" s="117"/>
      <c r="D261" s="117"/>
      <c r="E261" s="117"/>
      <c r="F261" s="117"/>
      <c r="G261" s="117"/>
      <c r="H261" s="117"/>
      <c r="I261" s="117"/>
      <c r="J261" s="117"/>
      <c r="K261" s="117"/>
      <c r="L261" s="117"/>
      <c r="M261" s="117"/>
      <c r="N261" s="117"/>
      <c r="O261" s="117"/>
      <c r="P261" s="117"/>
      <c r="Q261" s="117"/>
      <c r="R261" s="117"/>
      <c r="S261" s="117"/>
      <c r="T261" s="117"/>
      <c r="U261" s="117"/>
      <c r="V261" s="117"/>
      <c r="W261" s="117"/>
      <c r="X261" s="117"/>
      <c r="Y261" s="117"/>
      <c r="Z261" s="117"/>
    </row>
    <row r="262">
      <c r="A262" s="117"/>
      <c r="B262" s="117"/>
      <c r="C262" s="117"/>
      <c r="D262" s="117"/>
      <c r="E262" s="117"/>
      <c r="F262" s="117"/>
      <c r="G262" s="117"/>
      <c r="H262" s="117"/>
      <c r="I262" s="117"/>
      <c r="J262" s="117"/>
      <c r="K262" s="117"/>
      <c r="L262" s="117"/>
      <c r="M262" s="117"/>
      <c r="N262" s="117"/>
      <c r="O262" s="117"/>
      <c r="P262" s="117"/>
      <c r="Q262" s="117"/>
      <c r="R262" s="117"/>
      <c r="S262" s="117"/>
      <c r="T262" s="117"/>
      <c r="U262" s="117"/>
      <c r="V262" s="117"/>
      <c r="W262" s="117"/>
      <c r="X262" s="117"/>
      <c r="Y262" s="117"/>
      <c r="Z262" s="117"/>
    </row>
    <row r="263">
      <c r="A263" s="117"/>
      <c r="B263" s="117"/>
      <c r="C263" s="117"/>
      <c r="D263" s="117"/>
      <c r="E263" s="117"/>
      <c r="F263" s="117"/>
      <c r="G263" s="117"/>
      <c r="H263" s="117"/>
      <c r="I263" s="117"/>
      <c r="J263" s="117"/>
      <c r="K263" s="117"/>
      <c r="L263" s="117"/>
      <c r="M263" s="117"/>
      <c r="N263" s="117"/>
      <c r="O263" s="117"/>
      <c r="P263" s="117"/>
      <c r="Q263" s="117"/>
      <c r="R263" s="117"/>
      <c r="S263" s="117"/>
      <c r="T263" s="117"/>
      <c r="U263" s="117"/>
      <c r="V263" s="117"/>
      <c r="W263" s="117"/>
      <c r="X263" s="117"/>
      <c r="Y263" s="117"/>
      <c r="Z263" s="117"/>
    </row>
    <row r="264">
      <c r="A264" s="117"/>
      <c r="B264" s="117"/>
      <c r="C264" s="117"/>
      <c r="D264" s="117"/>
      <c r="E264" s="117"/>
      <c r="F264" s="117"/>
      <c r="G264" s="117"/>
      <c r="H264" s="117"/>
      <c r="I264" s="117"/>
      <c r="J264" s="117"/>
      <c r="K264" s="117"/>
      <c r="L264" s="117"/>
      <c r="M264" s="117"/>
      <c r="N264" s="117"/>
      <c r="O264" s="117"/>
      <c r="P264" s="117"/>
      <c r="Q264" s="117"/>
      <c r="R264" s="117"/>
      <c r="S264" s="117"/>
      <c r="T264" s="117"/>
      <c r="U264" s="117"/>
      <c r="V264" s="117"/>
      <c r="W264" s="117"/>
      <c r="X264" s="117"/>
      <c r="Y264" s="117"/>
      <c r="Z264" s="117"/>
    </row>
    <row r="265">
      <c r="A265" s="117"/>
      <c r="B265" s="117"/>
      <c r="C265" s="117"/>
      <c r="D265" s="117"/>
      <c r="E265" s="117"/>
      <c r="F265" s="117"/>
      <c r="G265" s="117"/>
      <c r="H265" s="117"/>
      <c r="I265" s="117"/>
      <c r="J265" s="117"/>
      <c r="K265" s="117"/>
      <c r="L265" s="117"/>
      <c r="M265" s="117"/>
      <c r="N265" s="117"/>
      <c r="O265" s="117"/>
      <c r="P265" s="117"/>
      <c r="Q265" s="117"/>
      <c r="R265" s="117"/>
      <c r="S265" s="117"/>
      <c r="T265" s="117"/>
      <c r="U265" s="117"/>
      <c r="V265" s="117"/>
      <c r="W265" s="117"/>
      <c r="X265" s="117"/>
      <c r="Y265" s="117"/>
      <c r="Z265" s="117"/>
    </row>
    <row r="266">
      <c r="A266" s="117"/>
      <c r="B266" s="117"/>
      <c r="C266" s="117"/>
      <c r="D266" s="117"/>
      <c r="E266" s="117"/>
      <c r="F266" s="117"/>
      <c r="G266" s="117"/>
      <c r="H266" s="117"/>
      <c r="I266" s="117"/>
      <c r="J266" s="117"/>
      <c r="K266" s="117"/>
      <c r="L266" s="117"/>
      <c r="M266" s="117"/>
      <c r="N266" s="117"/>
      <c r="O266" s="117"/>
      <c r="P266" s="117"/>
      <c r="Q266" s="117"/>
      <c r="R266" s="117"/>
      <c r="S266" s="117"/>
      <c r="T266" s="117"/>
      <c r="U266" s="117"/>
      <c r="V266" s="117"/>
      <c r="W266" s="117"/>
      <c r="X266" s="117"/>
      <c r="Y266" s="117"/>
      <c r="Z266" s="117"/>
    </row>
    <row r="267">
      <c r="A267" s="117"/>
      <c r="B267" s="117"/>
      <c r="C267" s="117"/>
      <c r="D267" s="117"/>
      <c r="E267" s="117"/>
      <c r="F267" s="117"/>
      <c r="G267" s="117"/>
      <c r="H267" s="117"/>
      <c r="I267" s="117"/>
      <c r="J267" s="117"/>
      <c r="K267" s="117"/>
      <c r="L267" s="117"/>
      <c r="M267" s="117"/>
      <c r="N267" s="117"/>
      <c r="O267" s="117"/>
      <c r="P267" s="117"/>
      <c r="Q267" s="117"/>
      <c r="R267" s="117"/>
      <c r="S267" s="117"/>
      <c r="T267" s="117"/>
      <c r="U267" s="117"/>
      <c r="V267" s="117"/>
      <c r="W267" s="117"/>
      <c r="X267" s="117"/>
      <c r="Y267" s="117"/>
      <c r="Z267" s="117"/>
    </row>
    <row r="268">
      <c r="A268" s="117"/>
      <c r="B268" s="117"/>
      <c r="C268" s="117"/>
      <c r="D268" s="117"/>
      <c r="E268" s="117"/>
      <c r="F268" s="117"/>
      <c r="G268" s="117"/>
      <c r="H268" s="117"/>
      <c r="I268" s="117"/>
      <c r="J268" s="117"/>
      <c r="K268" s="117"/>
      <c r="L268" s="117"/>
      <c r="M268" s="117"/>
      <c r="N268" s="117"/>
      <c r="O268" s="117"/>
      <c r="P268" s="117"/>
      <c r="Q268" s="117"/>
      <c r="R268" s="117"/>
      <c r="S268" s="117"/>
      <c r="T268" s="117"/>
      <c r="U268" s="117"/>
      <c r="V268" s="117"/>
      <c r="W268" s="117"/>
      <c r="X268" s="117"/>
      <c r="Y268" s="117"/>
      <c r="Z268" s="117"/>
    </row>
    <row r="269">
      <c r="A269" s="117"/>
      <c r="B269" s="117"/>
      <c r="C269" s="117"/>
      <c r="D269" s="117"/>
      <c r="E269" s="117"/>
      <c r="F269" s="117"/>
      <c r="G269" s="117"/>
      <c r="H269" s="117"/>
      <c r="I269" s="117"/>
      <c r="J269" s="117"/>
      <c r="K269" s="117"/>
      <c r="L269" s="117"/>
      <c r="M269" s="117"/>
      <c r="N269" s="117"/>
      <c r="O269" s="117"/>
      <c r="P269" s="117"/>
      <c r="Q269" s="117"/>
      <c r="R269" s="117"/>
      <c r="S269" s="117"/>
      <c r="T269" s="117"/>
      <c r="U269" s="117"/>
      <c r="V269" s="117"/>
      <c r="W269" s="117"/>
      <c r="X269" s="117"/>
      <c r="Y269" s="117"/>
      <c r="Z269" s="117"/>
    </row>
    <row r="270">
      <c r="A270" s="117"/>
      <c r="B270" s="117"/>
      <c r="C270" s="117"/>
      <c r="D270" s="117"/>
      <c r="E270" s="117"/>
      <c r="F270" s="117"/>
      <c r="G270" s="117"/>
      <c r="H270" s="117"/>
      <c r="I270" s="117"/>
      <c r="J270" s="117"/>
      <c r="K270" s="117"/>
      <c r="L270" s="117"/>
      <c r="M270" s="117"/>
      <c r="N270" s="117"/>
      <c r="O270" s="117"/>
      <c r="P270" s="117"/>
      <c r="Q270" s="117"/>
      <c r="R270" s="117"/>
      <c r="S270" s="117"/>
      <c r="T270" s="117"/>
      <c r="U270" s="117"/>
      <c r="V270" s="117"/>
      <c r="W270" s="117"/>
      <c r="X270" s="117"/>
      <c r="Y270" s="117"/>
      <c r="Z270" s="117"/>
    </row>
    <row r="271">
      <c r="A271" s="117"/>
      <c r="B271" s="117"/>
      <c r="C271" s="117"/>
      <c r="D271" s="117"/>
      <c r="E271" s="117"/>
      <c r="F271" s="117"/>
      <c r="G271" s="117"/>
      <c r="H271" s="117"/>
      <c r="I271" s="117"/>
      <c r="J271" s="117"/>
      <c r="K271" s="117"/>
      <c r="L271" s="117"/>
      <c r="M271" s="117"/>
      <c r="N271" s="117"/>
      <c r="O271" s="117"/>
      <c r="P271" s="117"/>
      <c r="Q271" s="117"/>
      <c r="R271" s="117"/>
      <c r="S271" s="117"/>
      <c r="T271" s="117"/>
      <c r="U271" s="117"/>
      <c r="V271" s="117"/>
      <c r="W271" s="117"/>
      <c r="X271" s="117"/>
      <c r="Y271" s="117"/>
      <c r="Z271" s="117"/>
    </row>
    <row r="272">
      <c r="A272" s="117"/>
      <c r="B272" s="117"/>
      <c r="C272" s="117"/>
      <c r="D272" s="117"/>
      <c r="E272" s="117"/>
      <c r="F272" s="117"/>
      <c r="G272" s="117"/>
      <c r="H272" s="117"/>
      <c r="I272" s="117"/>
      <c r="J272" s="117"/>
      <c r="K272" s="117"/>
      <c r="L272" s="117"/>
      <c r="M272" s="117"/>
      <c r="N272" s="117"/>
      <c r="O272" s="117"/>
      <c r="P272" s="117"/>
      <c r="Q272" s="117"/>
      <c r="R272" s="117"/>
      <c r="S272" s="117"/>
      <c r="T272" s="117"/>
      <c r="U272" s="117"/>
      <c r="V272" s="117"/>
      <c r="W272" s="117"/>
      <c r="X272" s="117"/>
      <c r="Y272" s="117"/>
      <c r="Z272" s="117"/>
    </row>
    <row r="273">
      <c r="A273" s="117"/>
      <c r="B273" s="117"/>
      <c r="C273" s="117"/>
      <c r="D273" s="117"/>
      <c r="E273" s="117"/>
      <c r="F273" s="117"/>
      <c r="G273" s="117"/>
      <c r="H273" s="117"/>
      <c r="I273" s="117"/>
      <c r="J273" s="117"/>
      <c r="K273" s="117"/>
      <c r="L273" s="117"/>
      <c r="M273" s="117"/>
      <c r="N273" s="117"/>
      <c r="O273" s="117"/>
      <c r="P273" s="117"/>
      <c r="Q273" s="117"/>
      <c r="R273" s="117"/>
      <c r="S273" s="117"/>
      <c r="T273" s="117"/>
      <c r="U273" s="117"/>
      <c r="V273" s="117"/>
      <c r="W273" s="117"/>
      <c r="X273" s="117"/>
      <c r="Y273" s="117"/>
      <c r="Z273" s="117"/>
    </row>
    <row r="274">
      <c r="A274" s="117"/>
      <c r="B274" s="117"/>
      <c r="C274" s="117"/>
      <c r="D274" s="117"/>
      <c r="E274" s="117"/>
      <c r="F274" s="117"/>
      <c r="G274" s="117"/>
      <c r="H274" s="117"/>
      <c r="I274" s="117"/>
      <c r="J274" s="117"/>
      <c r="K274" s="117"/>
      <c r="L274" s="117"/>
      <c r="M274" s="117"/>
      <c r="N274" s="117"/>
      <c r="O274" s="117"/>
      <c r="P274" s="117"/>
      <c r="Q274" s="117"/>
      <c r="R274" s="117"/>
      <c r="S274" s="117"/>
      <c r="T274" s="117"/>
      <c r="U274" s="117"/>
      <c r="V274" s="117"/>
      <c r="W274" s="117"/>
      <c r="X274" s="117"/>
      <c r="Y274" s="117"/>
      <c r="Z274" s="117"/>
    </row>
    <row r="275">
      <c r="A275" s="117"/>
      <c r="B275" s="117"/>
      <c r="C275" s="117"/>
      <c r="D275" s="117"/>
      <c r="E275" s="117"/>
      <c r="F275" s="117"/>
      <c r="G275" s="117"/>
      <c r="H275" s="117"/>
      <c r="I275" s="117"/>
      <c r="J275" s="117"/>
      <c r="K275" s="117"/>
      <c r="L275" s="117"/>
      <c r="M275" s="117"/>
      <c r="N275" s="117"/>
      <c r="O275" s="117"/>
      <c r="P275" s="117"/>
      <c r="Q275" s="117"/>
      <c r="R275" s="117"/>
      <c r="S275" s="117"/>
      <c r="T275" s="117"/>
      <c r="U275" s="117"/>
      <c r="V275" s="117"/>
      <c r="W275" s="117"/>
      <c r="X275" s="117"/>
      <c r="Y275" s="117"/>
      <c r="Z275" s="117"/>
    </row>
    <row r="276">
      <c r="A276" s="117"/>
      <c r="B276" s="117"/>
      <c r="C276" s="117"/>
      <c r="D276" s="117"/>
      <c r="E276" s="117"/>
      <c r="F276" s="117"/>
      <c r="G276" s="117"/>
      <c r="H276" s="117"/>
      <c r="I276" s="117"/>
      <c r="J276" s="117"/>
      <c r="K276" s="117"/>
      <c r="L276" s="117"/>
      <c r="M276" s="117"/>
      <c r="N276" s="117"/>
      <c r="O276" s="117"/>
      <c r="P276" s="117"/>
      <c r="Q276" s="117"/>
      <c r="R276" s="117"/>
      <c r="S276" s="117"/>
      <c r="T276" s="117"/>
      <c r="U276" s="117"/>
      <c r="V276" s="117"/>
      <c r="W276" s="117"/>
      <c r="X276" s="117"/>
      <c r="Y276" s="117"/>
      <c r="Z276" s="117"/>
    </row>
    <row r="277">
      <c r="A277" s="117"/>
      <c r="B277" s="117"/>
      <c r="C277" s="117"/>
      <c r="D277" s="117"/>
      <c r="E277" s="117"/>
      <c r="F277" s="117"/>
      <c r="G277" s="117"/>
      <c r="H277" s="117"/>
      <c r="I277" s="117"/>
      <c r="J277" s="117"/>
      <c r="K277" s="117"/>
      <c r="L277" s="117"/>
      <c r="M277" s="117"/>
      <c r="N277" s="117"/>
      <c r="O277" s="117"/>
      <c r="P277" s="117"/>
      <c r="Q277" s="117"/>
      <c r="R277" s="117"/>
      <c r="S277" s="117"/>
      <c r="T277" s="117"/>
      <c r="U277" s="117"/>
      <c r="V277" s="117"/>
      <c r="W277" s="117"/>
      <c r="X277" s="117"/>
      <c r="Y277" s="117"/>
      <c r="Z277" s="117"/>
    </row>
    <row r="278">
      <c r="A278" s="117"/>
      <c r="B278" s="117"/>
      <c r="C278" s="117"/>
      <c r="D278" s="117"/>
      <c r="E278" s="117"/>
      <c r="F278" s="117"/>
      <c r="G278" s="117"/>
      <c r="H278" s="117"/>
      <c r="I278" s="117"/>
      <c r="J278" s="117"/>
      <c r="K278" s="117"/>
      <c r="L278" s="117"/>
      <c r="M278" s="117"/>
      <c r="N278" s="117"/>
      <c r="O278" s="117"/>
      <c r="P278" s="117"/>
      <c r="Q278" s="117"/>
      <c r="R278" s="117"/>
      <c r="S278" s="117"/>
      <c r="T278" s="117"/>
      <c r="U278" s="117"/>
      <c r="V278" s="117"/>
      <c r="W278" s="117"/>
      <c r="X278" s="117"/>
      <c r="Y278" s="117"/>
      <c r="Z278" s="117"/>
    </row>
    <row r="279">
      <c r="A279" s="117"/>
      <c r="B279" s="117"/>
      <c r="C279" s="117"/>
      <c r="D279" s="117"/>
      <c r="E279" s="117"/>
      <c r="F279" s="117"/>
      <c r="G279" s="117"/>
      <c r="H279" s="117"/>
      <c r="I279" s="117"/>
      <c r="J279" s="117"/>
      <c r="K279" s="117"/>
      <c r="L279" s="117"/>
      <c r="M279" s="117"/>
      <c r="N279" s="117"/>
      <c r="O279" s="117"/>
      <c r="P279" s="117"/>
      <c r="Q279" s="117"/>
      <c r="R279" s="117"/>
      <c r="S279" s="117"/>
      <c r="T279" s="117"/>
      <c r="U279" s="117"/>
      <c r="V279" s="117"/>
      <c r="W279" s="117"/>
      <c r="X279" s="117"/>
      <c r="Y279" s="117"/>
      <c r="Z279" s="117"/>
    </row>
    <row r="280">
      <c r="A280" s="117"/>
      <c r="B280" s="117"/>
      <c r="C280" s="117"/>
      <c r="D280" s="117"/>
      <c r="E280" s="117"/>
      <c r="F280" s="117"/>
      <c r="G280" s="117"/>
      <c r="H280" s="117"/>
      <c r="I280" s="117"/>
      <c r="J280" s="117"/>
      <c r="K280" s="117"/>
      <c r="L280" s="117"/>
      <c r="M280" s="117"/>
      <c r="N280" s="117"/>
      <c r="O280" s="117"/>
      <c r="P280" s="117"/>
      <c r="Q280" s="117"/>
      <c r="R280" s="117"/>
      <c r="S280" s="117"/>
      <c r="T280" s="117"/>
      <c r="U280" s="117"/>
      <c r="V280" s="117"/>
      <c r="W280" s="117"/>
      <c r="X280" s="117"/>
      <c r="Y280" s="117"/>
      <c r="Z280" s="117"/>
    </row>
    <row r="281">
      <c r="A281" s="117"/>
      <c r="B281" s="117"/>
      <c r="C281" s="117"/>
      <c r="D281" s="117"/>
      <c r="E281" s="117"/>
      <c r="F281" s="117"/>
      <c r="G281" s="117"/>
      <c r="H281" s="117"/>
      <c r="I281" s="117"/>
      <c r="J281" s="117"/>
      <c r="K281" s="117"/>
      <c r="L281" s="117"/>
      <c r="M281" s="117"/>
      <c r="N281" s="117"/>
      <c r="O281" s="117"/>
      <c r="P281" s="117"/>
      <c r="Q281" s="117"/>
      <c r="R281" s="117"/>
      <c r="S281" s="117"/>
      <c r="T281" s="117"/>
      <c r="U281" s="117"/>
      <c r="V281" s="117"/>
      <c r="W281" s="117"/>
      <c r="X281" s="117"/>
      <c r="Y281" s="117"/>
      <c r="Z281" s="117"/>
    </row>
    <row r="282">
      <c r="A282" s="117"/>
      <c r="B282" s="117"/>
      <c r="C282" s="117"/>
      <c r="D282" s="117"/>
      <c r="E282" s="117"/>
      <c r="F282" s="117"/>
      <c r="G282" s="117"/>
      <c r="H282" s="117"/>
      <c r="I282" s="117"/>
      <c r="J282" s="117"/>
      <c r="K282" s="117"/>
      <c r="L282" s="117"/>
      <c r="M282" s="117"/>
      <c r="N282" s="117"/>
      <c r="O282" s="117"/>
      <c r="P282" s="117"/>
      <c r="Q282" s="117"/>
      <c r="R282" s="117"/>
      <c r="S282" s="117"/>
      <c r="T282" s="117"/>
      <c r="U282" s="117"/>
      <c r="V282" s="117"/>
      <c r="W282" s="117"/>
      <c r="X282" s="117"/>
      <c r="Y282" s="117"/>
      <c r="Z282" s="117"/>
    </row>
    <row r="283">
      <c r="A283" s="117"/>
      <c r="B283" s="117"/>
      <c r="C283" s="117"/>
      <c r="D283" s="117"/>
      <c r="E283" s="117"/>
      <c r="F283" s="117"/>
      <c r="G283" s="117"/>
      <c r="H283" s="117"/>
      <c r="I283" s="117"/>
      <c r="J283" s="117"/>
      <c r="K283" s="117"/>
      <c r="L283" s="117"/>
      <c r="M283" s="117"/>
      <c r="N283" s="117"/>
      <c r="O283" s="117"/>
      <c r="P283" s="117"/>
      <c r="Q283" s="117"/>
      <c r="R283" s="117"/>
      <c r="S283" s="117"/>
      <c r="T283" s="117"/>
      <c r="U283" s="117"/>
      <c r="V283" s="117"/>
      <c r="W283" s="117"/>
      <c r="X283" s="117"/>
      <c r="Y283" s="117"/>
      <c r="Z283" s="117"/>
    </row>
    <row r="284">
      <c r="A284" s="117"/>
      <c r="B284" s="117"/>
      <c r="C284" s="117"/>
      <c r="D284" s="117"/>
      <c r="E284" s="117"/>
      <c r="F284" s="117"/>
      <c r="G284" s="117"/>
      <c r="H284" s="117"/>
      <c r="I284" s="117"/>
      <c r="J284" s="117"/>
      <c r="K284" s="117"/>
      <c r="L284" s="117"/>
      <c r="M284" s="117"/>
      <c r="N284" s="117"/>
      <c r="O284" s="117"/>
      <c r="P284" s="117"/>
      <c r="Q284" s="117"/>
      <c r="R284" s="117"/>
      <c r="S284" s="117"/>
      <c r="T284" s="117"/>
      <c r="U284" s="117"/>
      <c r="V284" s="117"/>
      <c r="W284" s="117"/>
      <c r="X284" s="117"/>
      <c r="Y284" s="117"/>
      <c r="Z284" s="117"/>
    </row>
    <row r="285">
      <c r="A285" s="117"/>
      <c r="B285" s="117"/>
      <c r="C285" s="117"/>
      <c r="D285" s="117"/>
      <c r="E285" s="117"/>
      <c r="F285" s="117"/>
      <c r="G285" s="117"/>
      <c r="H285" s="117"/>
      <c r="I285" s="117"/>
      <c r="J285" s="117"/>
      <c r="K285" s="117"/>
      <c r="L285" s="117"/>
      <c r="M285" s="117"/>
      <c r="N285" s="117"/>
      <c r="O285" s="117"/>
      <c r="P285" s="117"/>
      <c r="Q285" s="117"/>
      <c r="R285" s="117"/>
      <c r="S285" s="117"/>
      <c r="T285" s="117"/>
      <c r="U285" s="117"/>
      <c r="V285" s="117"/>
      <c r="W285" s="117"/>
      <c r="X285" s="117"/>
      <c r="Y285" s="117"/>
      <c r="Z285" s="117"/>
    </row>
    <row r="286">
      <c r="A286" s="117"/>
      <c r="B286" s="117"/>
      <c r="C286" s="117"/>
      <c r="D286" s="117"/>
      <c r="E286" s="117"/>
      <c r="F286" s="117"/>
      <c r="G286" s="117"/>
      <c r="H286" s="117"/>
      <c r="I286" s="117"/>
      <c r="J286" s="117"/>
      <c r="K286" s="117"/>
      <c r="L286" s="117"/>
      <c r="M286" s="117"/>
      <c r="N286" s="117"/>
      <c r="O286" s="117"/>
      <c r="P286" s="117"/>
      <c r="Q286" s="117"/>
      <c r="R286" s="117"/>
      <c r="S286" s="117"/>
      <c r="T286" s="117"/>
      <c r="U286" s="117"/>
      <c r="V286" s="117"/>
      <c r="W286" s="117"/>
      <c r="X286" s="117"/>
      <c r="Y286" s="117"/>
      <c r="Z286" s="117"/>
    </row>
    <row r="287">
      <c r="A287" s="117"/>
      <c r="B287" s="117"/>
      <c r="C287" s="117"/>
      <c r="D287" s="117"/>
      <c r="E287" s="117"/>
      <c r="F287" s="117"/>
      <c r="G287" s="117"/>
      <c r="H287" s="117"/>
      <c r="I287" s="117"/>
      <c r="J287" s="117"/>
      <c r="K287" s="117"/>
      <c r="L287" s="117"/>
      <c r="M287" s="117"/>
      <c r="N287" s="117"/>
      <c r="O287" s="117"/>
      <c r="P287" s="117"/>
      <c r="Q287" s="117"/>
      <c r="R287" s="117"/>
      <c r="S287" s="117"/>
      <c r="T287" s="117"/>
      <c r="U287" s="117"/>
      <c r="V287" s="117"/>
      <c r="W287" s="117"/>
      <c r="X287" s="117"/>
      <c r="Y287" s="117"/>
      <c r="Z287" s="117"/>
    </row>
    <row r="288">
      <c r="A288" s="117"/>
      <c r="B288" s="117"/>
      <c r="C288" s="117"/>
      <c r="D288" s="117"/>
      <c r="E288" s="117"/>
      <c r="F288" s="117"/>
      <c r="G288" s="117"/>
      <c r="H288" s="117"/>
      <c r="I288" s="117"/>
      <c r="J288" s="117"/>
      <c r="K288" s="117"/>
      <c r="L288" s="117"/>
      <c r="M288" s="117"/>
      <c r="N288" s="117"/>
      <c r="O288" s="117"/>
      <c r="P288" s="117"/>
      <c r="Q288" s="117"/>
      <c r="R288" s="117"/>
      <c r="S288" s="117"/>
      <c r="T288" s="117"/>
      <c r="U288" s="117"/>
      <c r="V288" s="117"/>
      <c r="W288" s="117"/>
      <c r="X288" s="117"/>
      <c r="Y288" s="117"/>
      <c r="Z288" s="117"/>
    </row>
    <row r="289">
      <c r="A289" s="117"/>
      <c r="B289" s="117"/>
      <c r="C289" s="117"/>
      <c r="D289" s="117"/>
      <c r="E289" s="117"/>
      <c r="F289" s="117"/>
      <c r="G289" s="117"/>
      <c r="H289" s="117"/>
      <c r="I289" s="117"/>
      <c r="J289" s="117"/>
      <c r="K289" s="117"/>
      <c r="L289" s="117"/>
      <c r="M289" s="117"/>
      <c r="N289" s="117"/>
      <c r="O289" s="117"/>
      <c r="P289" s="117"/>
      <c r="Q289" s="117"/>
      <c r="R289" s="117"/>
      <c r="S289" s="117"/>
      <c r="T289" s="117"/>
      <c r="U289" s="117"/>
      <c r="V289" s="117"/>
      <c r="W289" s="117"/>
      <c r="X289" s="117"/>
      <c r="Y289" s="117"/>
      <c r="Z289" s="117"/>
    </row>
    <row r="290">
      <c r="A290" s="117"/>
      <c r="B290" s="117"/>
      <c r="C290" s="117"/>
      <c r="D290" s="117"/>
      <c r="E290" s="117"/>
      <c r="F290" s="117"/>
      <c r="G290" s="117"/>
      <c r="H290" s="117"/>
      <c r="I290" s="117"/>
      <c r="J290" s="117"/>
      <c r="K290" s="117"/>
      <c r="L290" s="117"/>
      <c r="M290" s="117"/>
      <c r="N290" s="117"/>
      <c r="O290" s="117"/>
      <c r="P290" s="117"/>
      <c r="Q290" s="117"/>
      <c r="R290" s="117"/>
      <c r="S290" s="117"/>
      <c r="T290" s="117"/>
      <c r="U290" s="117"/>
      <c r="V290" s="117"/>
      <c r="W290" s="117"/>
      <c r="X290" s="117"/>
      <c r="Y290" s="117"/>
      <c r="Z290" s="117"/>
    </row>
    <row r="291">
      <c r="A291" s="117"/>
      <c r="B291" s="117"/>
      <c r="C291" s="117"/>
      <c r="D291" s="117"/>
      <c r="E291" s="117"/>
      <c r="F291" s="117"/>
      <c r="G291" s="117"/>
      <c r="H291" s="117"/>
      <c r="I291" s="117"/>
      <c r="J291" s="117"/>
      <c r="K291" s="117"/>
      <c r="L291" s="117"/>
      <c r="M291" s="117"/>
      <c r="N291" s="117"/>
      <c r="O291" s="117"/>
      <c r="P291" s="117"/>
      <c r="Q291" s="117"/>
      <c r="R291" s="117"/>
      <c r="S291" s="117"/>
      <c r="T291" s="117"/>
      <c r="U291" s="117"/>
      <c r="V291" s="117"/>
      <c r="W291" s="117"/>
      <c r="X291" s="117"/>
      <c r="Y291" s="117"/>
      <c r="Z291" s="117"/>
    </row>
    <row r="292">
      <c r="A292" s="117"/>
      <c r="B292" s="117"/>
      <c r="C292" s="117"/>
      <c r="D292" s="117"/>
      <c r="E292" s="117"/>
      <c r="F292" s="117"/>
      <c r="G292" s="117"/>
      <c r="H292" s="117"/>
      <c r="I292" s="117"/>
      <c r="J292" s="117"/>
      <c r="K292" s="117"/>
      <c r="L292" s="117"/>
      <c r="M292" s="117"/>
      <c r="N292" s="117"/>
      <c r="O292" s="117"/>
      <c r="P292" s="117"/>
      <c r="Q292" s="117"/>
      <c r="R292" s="117"/>
      <c r="S292" s="117"/>
      <c r="T292" s="117"/>
      <c r="U292" s="117"/>
      <c r="V292" s="117"/>
      <c r="W292" s="117"/>
      <c r="X292" s="117"/>
      <c r="Y292" s="117"/>
      <c r="Z292" s="117"/>
    </row>
    <row r="293">
      <c r="A293" s="117"/>
      <c r="B293" s="117"/>
      <c r="C293" s="117"/>
      <c r="D293" s="117"/>
      <c r="E293" s="117"/>
      <c r="F293" s="117"/>
      <c r="G293" s="117"/>
      <c r="H293" s="117"/>
      <c r="I293" s="117"/>
      <c r="J293" s="117"/>
      <c r="K293" s="117"/>
      <c r="L293" s="117"/>
      <c r="M293" s="117"/>
      <c r="N293" s="117"/>
      <c r="O293" s="117"/>
      <c r="P293" s="117"/>
      <c r="Q293" s="117"/>
      <c r="R293" s="117"/>
      <c r="S293" s="117"/>
      <c r="T293" s="117"/>
      <c r="U293" s="117"/>
      <c r="V293" s="117"/>
      <c r="W293" s="117"/>
      <c r="X293" s="117"/>
      <c r="Y293" s="117"/>
      <c r="Z293" s="117"/>
    </row>
    <row r="294">
      <c r="A294" s="117"/>
      <c r="B294" s="117"/>
      <c r="C294" s="117"/>
      <c r="D294" s="117"/>
      <c r="E294" s="117"/>
      <c r="F294" s="117"/>
      <c r="G294" s="117"/>
      <c r="H294" s="117"/>
      <c r="I294" s="117"/>
      <c r="J294" s="117"/>
      <c r="K294" s="117"/>
      <c r="L294" s="117"/>
      <c r="M294" s="117"/>
      <c r="N294" s="117"/>
      <c r="O294" s="117"/>
      <c r="P294" s="117"/>
      <c r="Q294" s="117"/>
      <c r="R294" s="117"/>
      <c r="S294" s="117"/>
      <c r="T294" s="117"/>
      <c r="U294" s="117"/>
      <c r="V294" s="117"/>
      <c r="W294" s="117"/>
      <c r="X294" s="117"/>
      <c r="Y294" s="117"/>
      <c r="Z294" s="117"/>
    </row>
    <row r="295">
      <c r="A295" s="117"/>
      <c r="B295" s="117"/>
      <c r="C295" s="117"/>
      <c r="D295" s="117"/>
      <c r="E295" s="117"/>
      <c r="F295" s="117"/>
      <c r="G295" s="117"/>
      <c r="H295" s="117"/>
      <c r="I295" s="117"/>
      <c r="J295" s="117"/>
      <c r="K295" s="117"/>
      <c r="L295" s="117"/>
      <c r="M295" s="117"/>
      <c r="N295" s="117"/>
      <c r="O295" s="117"/>
      <c r="P295" s="117"/>
      <c r="Q295" s="117"/>
      <c r="R295" s="117"/>
      <c r="S295" s="117"/>
      <c r="T295" s="117"/>
      <c r="U295" s="117"/>
      <c r="V295" s="117"/>
      <c r="W295" s="117"/>
      <c r="X295" s="117"/>
      <c r="Y295" s="117"/>
      <c r="Z295" s="117"/>
    </row>
    <row r="296">
      <c r="A296" s="117"/>
      <c r="B296" s="117"/>
      <c r="C296" s="117"/>
      <c r="D296" s="117"/>
      <c r="E296" s="117"/>
      <c r="F296" s="117"/>
      <c r="G296" s="117"/>
      <c r="H296" s="117"/>
      <c r="I296" s="117"/>
      <c r="J296" s="117"/>
      <c r="K296" s="117"/>
      <c r="L296" s="117"/>
      <c r="M296" s="117"/>
      <c r="N296" s="117"/>
      <c r="O296" s="117"/>
      <c r="P296" s="117"/>
      <c r="Q296" s="117"/>
      <c r="R296" s="117"/>
      <c r="S296" s="117"/>
      <c r="T296" s="117"/>
      <c r="U296" s="117"/>
      <c r="V296" s="117"/>
      <c r="W296" s="117"/>
      <c r="X296" s="117"/>
      <c r="Y296" s="117"/>
      <c r="Z296" s="117"/>
    </row>
    <row r="297">
      <c r="A297" s="117"/>
      <c r="B297" s="117"/>
      <c r="C297" s="117"/>
      <c r="D297" s="117"/>
      <c r="E297" s="117"/>
      <c r="F297" s="117"/>
      <c r="G297" s="117"/>
      <c r="H297" s="117"/>
      <c r="I297" s="117"/>
      <c r="J297" s="117"/>
      <c r="K297" s="117"/>
      <c r="L297" s="117"/>
      <c r="M297" s="117"/>
      <c r="N297" s="117"/>
      <c r="O297" s="117"/>
      <c r="P297" s="117"/>
      <c r="Q297" s="117"/>
      <c r="R297" s="117"/>
      <c r="S297" s="117"/>
      <c r="T297" s="117"/>
      <c r="U297" s="117"/>
      <c r="V297" s="117"/>
      <c r="W297" s="117"/>
      <c r="X297" s="117"/>
      <c r="Y297" s="117"/>
      <c r="Z297" s="117"/>
    </row>
    <row r="298">
      <c r="A298" s="117"/>
      <c r="B298" s="117"/>
      <c r="C298" s="117"/>
      <c r="D298" s="117"/>
      <c r="E298" s="117"/>
      <c r="F298" s="117"/>
      <c r="G298" s="117"/>
      <c r="H298" s="117"/>
      <c r="I298" s="117"/>
      <c r="J298" s="117"/>
      <c r="K298" s="117"/>
      <c r="L298" s="117"/>
      <c r="M298" s="117"/>
      <c r="N298" s="117"/>
      <c r="O298" s="117"/>
      <c r="P298" s="117"/>
      <c r="Q298" s="117"/>
      <c r="R298" s="117"/>
      <c r="S298" s="117"/>
      <c r="T298" s="117"/>
      <c r="U298" s="117"/>
      <c r="V298" s="117"/>
      <c r="W298" s="117"/>
      <c r="X298" s="117"/>
      <c r="Y298" s="117"/>
      <c r="Z298" s="117"/>
    </row>
    <row r="299">
      <c r="A299" s="117"/>
      <c r="B299" s="117"/>
      <c r="C299" s="117"/>
      <c r="D299" s="117"/>
      <c r="E299" s="117"/>
      <c r="F299" s="117"/>
      <c r="G299" s="117"/>
      <c r="H299" s="117"/>
      <c r="I299" s="117"/>
      <c r="J299" s="117"/>
      <c r="K299" s="117"/>
      <c r="L299" s="117"/>
      <c r="M299" s="117"/>
      <c r="N299" s="117"/>
      <c r="O299" s="117"/>
      <c r="P299" s="117"/>
      <c r="Q299" s="117"/>
      <c r="R299" s="117"/>
      <c r="S299" s="117"/>
      <c r="T299" s="117"/>
      <c r="U299" s="117"/>
      <c r="V299" s="117"/>
      <c r="W299" s="117"/>
      <c r="X299" s="117"/>
      <c r="Y299" s="117"/>
      <c r="Z299" s="117"/>
    </row>
    <row r="300">
      <c r="A300" s="117"/>
      <c r="B300" s="117"/>
      <c r="C300" s="117"/>
      <c r="D300" s="117"/>
      <c r="E300" s="117"/>
      <c r="F300" s="117"/>
      <c r="G300" s="117"/>
      <c r="H300" s="117"/>
      <c r="I300" s="117"/>
      <c r="J300" s="117"/>
      <c r="K300" s="117"/>
      <c r="L300" s="117"/>
      <c r="M300" s="117"/>
      <c r="N300" s="117"/>
      <c r="O300" s="117"/>
      <c r="P300" s="117"/>
      <c r="Q300" s="117"/>
      <c r="R300" s="117"/>
      <c r="S300" s="117"/>
      <c r="T300" s="117"/>
      <c r="U300" s="117"/>
      <c r="V300" s="117"/>
      <c r="W300" s="117"/>
      <c r="X300" s="117"/>
      <c r="Y300" s="117"/>
      <c r="Z300" s="117"/>
    </row>
    <row r="301">
      <c r="A301" s="117"/>
      <c r="B301" s="117"/>
      <c r="C301" s="117"/>
      <c r="D301" s="117"/>
      <c r="E301" s="117"/>
      <c r="F301" s="117"/>
      <c r="G301" s="117"/>
      <c r="H301" s="117"/>
      <c r="I301" s="117"/>
      <c r="J301" s="117"/>
      <c r="K301" s="117"/>
      <c r="L301" s="117"/>
      <c r="M301" s="117"/>
      <c r="N301" s="117"/>
      <c r="O301" s="117"/>
      <c r="P301" s="117"/>
      <c r="Q301" s="117"/>
      <c r="R301" s="117"/>
      <c r="S301" s="117"/>
      <c r="T301" s="117"/>
      <c r="U301" s="117"/>
      <c r="V301" s="117"/>
      <c r="W301" s="117"/>
      <c r="X301" s="117"/>
      <c r="Y301" s="117"/>
      <c r="Z301" s="117"/>
    </row>
    <row r="302">
      <c r="A302" s="117"/>
      <c r="B302" s="117"/>
      <c r="C302" s="117"/>
      <c r="D302" s="117"/>
      <c r="E302" s="117"/>
      <c r="F302" s="117"/>
      <c r="G302" s="117"/>
      <c r="H302" s="117"/>
      <c r="I302" s="117"/>
      <c r="J302" s="117"/>
      <c r="K302" s="117"/>
      <c r="L302" s="117"/>
      <c r="M302" s="117"/>
      <c r="N302" s="117"/>
      <c r="O302" s="117"/>
      <c r="P302" s="117"/>
      <c r="Q302" s="117"/>
      <c r="R302" s="117"/>
      <c r="S302" s="117"/>
      <c r="T302" s="117"/>
      <c r="U302" s="117"/>
      <c r="V302" s="117"/>
      <c r="W302" s="117"/>
      <c r="X302" s="117"/>
      <c r="Y302" s="117"/>
      <c r="Z302" s="117"/>
    </row>
    <row r="303">
      <c r="A303" s="117"/>
      <c r="B303" s="117"/>
      <c r="C303" s="117"/>
      <c r="D303" s="117"/>
      <c r="E303" s="117"/>
      <c r="F303" s="117"/>
      <c r="G303" s="117"/>
      <c r="H303" s="117"/>
      <c r="I303" s="117"/>
      <c r="J303" s="117"/>
      <c r="K303" s="117"/>
      <c r="L303" s="117"/>
      <c r="M303" s="117"/>
      <c r="N303" s="117"/>
      <c r="O303" s="117"/>
      <c r="P303" s="117"/>
      <c r="Q303" s="117"/>
      <c r="R303" s="117"/>
      <c r="S303" s="117"/>
      <c r="T303" s="117"/>
      <c r="U303" s="117"/>
      <c r="V303" s="117"/>
      <c r="W303" s="117"/>
      <c r="X303" s="117"/>
      <c r="Y303" s="117"/>
      <c r="Z303" s="117"/>
    </row>
    <row r="304">
      <c r="A304" s="117"/>
      <c r="B304" s="117"/>
      <c r="C304" s="117"/>
      <c r="D304" s="117"/>
      <c r="E304" s="117"/>
      <c r="F304" s="117"/>
      <c r="G304" s="117"/>
      <c r="H304" s="117"/>
      <c r="I304" s="117"/>
      <c r="J304" s="117"/>
      <c r="K304" s="117"/>
      <c r="L304" s="117"/>
      <c r="M304" s="117"/>
      <c r="N304" s="117"/>
      <c r="O304" s="117"/>
      <c r="P304" s="117"/>
      <c r="Q304" s="117"/>
      <c r="R304" s="117"/>
      <c r="S304" s="117"/>
      <c r="T304" s="117"/>
      <c r="U304" s="117"/>
      <c r="V304" s="117"/>
      <c r="W304" s="117"/>
      <c r="X304" s="117"/>
      <c r="Y304" s="117"/>
      <c r="Z304" s="117"/>
    </row>
    <row r="305">
      <c r="A305" s="117"/>
      <c r="B305" s="117"/>
      <c r="C305" s="117"/>
      <c r="D305" s="117"/>
      <c r="E305" s="117"/>
      <c r="F305" s="117"/>
      <c r="G305" s="117"/>
      <c r="H305" s="117"/>
      <c r="I305" s="117"/>
      <c r="J305" s="117"/>
      <c r="K305" s="117"/>
      <c r="L305" s="117"/>
      <c r="M305" s="117"/>
      <c r="N305" s="117"/>
      <c r="O305" s="117"/>
      <c r="P305" s="117"/>
      <c r="Q305" s="117"/>
      <c r="R305" s="117"/>
      <c r="S305" s="117"/>
      <c r="T305" s="117"/>
      <c r="U305" s="117"/>
      <c r="V305" s="117"/>
      <c r="W305" s="117"/>
      <c r="X305" s="117"/>
      <c r="Y305" s="117"/>
      <c r="Z305" s="117"/>
    </row>
    <row r="306">
      <c r="A306" s="117"/>
      <c r="B306" s="117"/>
      <c r="C306" s="117"/>
      <c r="D306" s="117"/>
      <c r="E306" s="117"/>
      <c r="F306" s="117"/>
      <c r="G306" s="117"/>
      <c r="H306" s="117"/>
      <c r="I306" s="117"/>
      <c r="J306" s="117"/>
      <c r="K306" s="117"/>
      <c r="L306" s="117"/>
      <c r="M306" s="117"/>
      <c r="N306" s="117"/>
      <c r="O306" s="117"/>
      <c r="P306" s="117"/>
      <c r="Q306" s="117"/>
      <c r="R306" s="117"/>
      <c r="S306" s="117"/>
      <c r="T306" s="117"/>
      <c r="U306" s="117"/>
      <c r="V306" s="117"/>
      <c r="W306" s="117"/>
      <c r="X306" s="117"/>
      <c r="Y306" s="117"/>
      <c r="Z306" s="117"/>
    </row>
    <row r="307">
      <c r="A307" s="117"/>
      <c r="B307" s="117"/>
      <c r="C307" s="117"/>
      <c r="D307" s="117"/>
      <c r="E307" s="117"/>
      <c r="F307" s="117"/>
      <c r="G307" s="117"/>
      <c r="H307" s="117"/>
      <c r="I307" s="117"/>
      <c r="J307" s="117"/>
      <c r="K307" s="117"/>
      <c r="L307" s="117"/>
      <c r="M307" s="117"/>
      <c r="N307" s="117"/>
      <c r="O307" s="117"/>
      <c r="P307" s="117"/>
      <c r="Q307" s="117"/>
      <c r="R307" s="117"/>
      <c r="S307" s="117"/>
      <c r="T307" s="117"/>
      <c r="U307" s="117"/>
      <c r="V307" s="117"/>
      <c r="W307" s="117"/>
      <c r="X307" s="117"/>
      <c r="Y307" s="117"/>
      <c r="Z307" s="117"/>
    </row>
    <row r="308">
      <c r="A308" s="117"/>
      <c r="B308" s="117"/>
      <c r="C308" s="117"/>
      <c r="D308" s="117"/>
      <c r="E308" s="117"/>
      <c r="F308" s="117"/>
      <c r="G308" s="117"/>
      <c r="H308" s="117"/>
      <c r="I308" s="117"/>
      <c r="J308" s="117"/>
      <c r="K308" s="117"/>
      <c r="L308" s="117"/>
      <c r="M308" s="117"/>
      <c r="N308" s="117"/>
      <c r="O308" s="117"/>
      <c r="P308" s="117"/>
      <c r="Q308" s="117"/>
      <c r="R308" s="117"/>
      <c r="S308" s="117"/>
      <c r="T308" s="117"/>
      <c r="U308" s="117"/>
      <c r="V308" s="117"/>
      <c r="W308" s="117"/>
      <c r="X308" s="117"/>
      <c r="Y308" s="117"/>
      <c r="Z308" s="117"/>
    </row>
    <row r="309">
      <c r="A309" s="117"/>
      <c r="B309" s="117"/>
      <c r="C309" s="117"/>
      <c r="D309" s="117"/>
      <c r="E309" s="117"/>
      <c r="F309" s="117"/>
      <c r="G309" s="117"/>
      <c r="H309" s="117"/>
      <c r="I309" s="117"/>
      <c r="J309" s="117"/>
      <c r="K309" s="117"/>
      <c r="L309" s="117"/>
      <c r="M309" s="117"/>
      <c r="N309" s="117"/>
      <c r="O309" s="117"/>
      <c r="P309" s="117"/>
      <c r="Q309" s="117"/>
      <c r="R309" s="117"/>
      <c r="S309" s="117"/>
      <c r="T309" s="117"/>
      <c r="U309" s="117"/>
      <c r="V309" s="117"/>
      <c r="W309" s="117"/>
      <c r="X309" s="117"/>
      <c r="Y309" s="117"/>
      <c r="Z309" s="117"/>
    </row>
    <row r="310">
      <c r="A310" s="117"/>
      <c r="B310" s="117"/>
      <c r="C310" s="117"/>
      <c r="D310" s="117"/>
      <c r="E310" s="117"/>
      <c r="F310" s="117"/>
      <c r="G310" s="117"/>
      <c r="H310" s="117"/>
      <c r="I310" s="117"/>
      <c r="J310" s="117"/>
      <c r="K310" s="117"/>
      <c r="L310" s="117"/>
      <c r="M310" s="117"/>
      <c r="N310" s="117"/>
      <c r="O310" s="117"/>
      <c r="P310" s="117"/>
      <c r="Q310" s="117"/>
      <c r="R310" s="117"/>
      <c r="S310" s="117"/>
      <c r="T310" s="117"/>
      <c r="U310" s="117"/>
      <c r="V310" s="117"/>
      <c r="W310" s="117"/>
      <c r="X310" s="117"/>
      <c r="Y310" s="117"/>
      <c r="Z310" s="117"/>
    </row>
    <row r="311">
      <c r="A311" s="117"/>
      <c r="B311" s="117"/>
      <c r="C311" s="117"/>
      <c r="D311" s="117"/>
      <c r="E311" s="117"/>
      <c r="F311" s="117"/>
      <c r="G311" s="117"/>
      <c r="H311" s="117"/>
      <c r="I311" s="117"/>
      <c r="J311" s="117"/>
      <c r="K311" s="117"/>
      <c r="L311" s="117"/>
      <c r="M311" s="117"/>
      <c r="N311" s="117"/>
      <c r="O311" s="117"/>
      <c r="P311" s="117"/>
      <c r="Q311" s="117"/>
      <c r="R311" s="117"/>
      <c r="S311" s="117"/>
      <c r="T311" s="117"/>
      <c r="U311" s="117"/>
      <c r="V311" s="117"/>
      <c r="W311" s="117"/>
      <c r="X311" s="117"/>
      <c r="Y311" s="117"/>
      <c r="Z311" s="117"/>
    </row>
    <row r="312">
      <c r="A312" s="117"/>
      <c r="B312" s="117"/>
      <c r="C312" s="117"/>
      <c r="D312" s="117"/>
      <c r="E312" s="117"/>
      <c r="F312" s="117"/>
      <c r="G312" s="117"/>
      <c r="H312" s="117"/>
      <c r="I312" s="117"/>
      <c r="J312" s="117"/>
      <c r="K312" s="117"/>
      <c r="L312" s="117"/>
      <c r="M312" s="117"/>
      <c r="N312" s="117"/>
      <c r="O312" s="117"/>
      <c r="P312" s="117"/>
      <c r="Q312" s="117"/>
      <c r="R312" s="117"/>
      <c r="S312" s="117"/>
      <c r="T312" s="117"/>
      <c r="U312" s="117"/>
      <c r="V312" s="117"/>
      <c r="W312" s="117"/>
      <c r="X312" s="117"/>
      <c r="Y312" s="117"/>
      <c r="Z312" s="117"/>
    </row>
    <row r="313">
      <c r="A313" s="117"/>
      <c r="B313" s="117"/>
      <c r="C313" s="117"/>
      <c r="D313" s="117"/>
      <c r="E313" s="117"/>
      <c r="F313" s="117"/>
      <c r="G313" s="117"/>
      <c r="H313" s="117"/>
      <c r="I313" s="117"/>
      <c r="J313" s="117"/>
      <c r="K313" s="117"/>
      <c r="L313" s="117"/>
      <c r="M313" s="117"/>
      <c r="N313" s="117"/>
      <c r="O313" s="117"/>
      <c r="P313" s="117"/>
      <c r="Q313" s="117"/>
      <c r="R313" s="117"/>
      <c r="S313" s="117"/>
      <c r="T313" s="117"/>
      <c r="U313" s="117"/>
      <c r="V313" s="117"/>
      <c r="W313" s="117"/>
      <c r="X313" s="117"/>
      <c r="Y313" s="117"/>
      <c r="Z313" s="117"/>
    </row>
    <row r="314">
      <c r="A314" s="117"/>
      <c r="B314" s="117"/>
      <c r="C314" s="117"/>
      <c r="D314" s="117"/>
      <c r="E314" s="117"/>
      <c r="F314" s="117"/>
      <c r="G314" s="117"/>
      <c r="H314" s="117"/>
      <c r="I314" s="117"/>
      <c r="J314" s="117"/>
      <c r="K314" s="117"/>
      <c r="L314" s="117"/>
      <c r="M314" s="117"/>
      <c r="N314" s="117"/>
      <c r="O314" s="117"/>
      <c r="P314" s="117"/>
      <c r="Q314" s="117"/>
      <c r="R314" s="117"/>
      <c r="S314" s="117"/>
      <c r="T314" s="117"/>
      <c r="U314" s="117"/>
      <c r="V314" s="117"/>
      <c r="W314" s="117"/>
      <c r="X314" s="117"/>
      <c r="Y314" s="117"/>
      <c r="Z314" s="117"/>
    </row>
    <row r="315">
      <c r="A315" s="117"/>
      <c r="B315" s="117"/>
      <c r="C315" s="117"/>
      <c r="D315" s="117"/>
      <c r="E315" s="117"/>
      <c r="F315" s="117"/>
      <c r="G315" s="117"/>
      <c r="H315" s="117"/>
      <c r="I315" s="117"/>
      <c r="J315" s="117"/>
      <c r="K315" s="117"/>
      <c r="L315" s="117"/>
      <c r="M315" s="117"/>
      <c r="N315" s="117"/>
      <c r="O315" s="117"/>
      <c r="P315" s="117"/>
      <c r="Q315" s="117"/>
      <c r="R315" s="117"/>
      <c r="S315" s="117"/>
      <c r="T315" s="117"/>
      <c r="U315" s="117"/>
      <c r="V315" s="117"/>
      <c r="W315" s="117"/>
      <c r="X315" s="117"/>
      <c r="Y315" s="117"/>
      <c r="Z315" s="117"/>
    </row>
    <row r="316">
      <c r="A316" s="117"/>
      <c r="B316" s="117"/>
      <c r="C316" s="117"/>
      <c r="D316" s="117"/>
      <c r="E316" s="117"/>
      <c r="F316" s="117"/>
      <c r="G316" s="117"/>
      <c r="H316" s="117"/>
      <c r="I316" s="117"/>
      <c r="J316" s="117"/>
      <c r="K316" s="117"/>
      <c r="L316" s="117"/>
      <c r="M316" s="117"/>
      <c r="N316" s="117"/>
      <c r="O316" s="117"/>
      <c r="P316" s="117"/>
      <c r="Q316" s="117"/>
      <c r="R316" s="117"/>
      <c r="S316" s="117"/>
      <c r="T316" s="117"/>
      <c r="U316" s="117"/>
      <c r="V316" s="117"/>
      <c r="W316" s="117"/>
      <c r="X316" s="117"/>
      <c r="Y316" s="117"/>
      <c r="Z316" s="117"/>
    </row>
    <row r="317">
      <c r="A317" s="117"/>
      <c r="B317" s="117"/>
      <c r="C317" s="117"/>
      <c r="D317" s="117"/>
      <c r="E317" s="117"/>
      <c r="F317" s="117"/>
      <c r="G317" s="117"/>
      <c r="H317" s="117"/>
      <c r="I317" s="117"/>
      <c r="J317" s="117"/>
      <c r="K317" s="117"/>
      <c r="L317" s="117"/>
      <c r="M317" s="117"/>
      <c r="N317" s="117"/>
      <c r="O317" s="117"/>
      <c r="P317" s="117"/>
      <c r="Q317" s="117"/>
      <c r="R317" s="117"/>
      <c r="S317" s="117"/>
      <c r="T317" s="117"/>
      <c r="U317" s="117"/>
      <c r="V317" s="117"/>
      <c r="W317" s="117"/>
      <c r="X317" s="117"/>
      <c r="Y317" s="117"/>
      <c r="Z317" s="117"/>
    </row>
    <row r="318">
      <c r="A318" s="117"/>
      <c r="B318" s="117"/>
      <c r="C318" s="117"/>
      <c r="D318" s="117"/>
      <c r="E318" s="117"/>
      <c r="F318" s="117"/>
      <c r="G318" s="117"/>
      <c r="H318" s="117"/>
      <c r="I318" s="117"/>
      <c r="J318" s="117"/>
      <c r="K318" s="117"/>
      <c r="L318" s="117"/>
      <c r="M318" s="117"/>
      <c r="N318" s="117"/>
      <c r="O318" s="117"/>
      <c r="P318" s="117"/>
      <c r="Q318" s="117"/>
      <c r="R318" s="117"/>
      <c r="S318" s="117"/>
      <c r="T318" s="117"/>
      <c r="U318" s="117"/>
      <c r="V318" s="117"/>
      <c r="W318" s="117"/>
      <c r="X318" s="117"/>
      <c r="Y318" s="117"/>
      <c r="Z318" s="117"/>
    </row>
    <row r="319">
      <c r="A319" s="117"/>
      <c r="B319" s="117"/>
      <c r="C319" s="117"/>
      <c r="D319" s="117"/>
      <c r="E319" s="117"/>
      <c r="F319" s="117"/>
      <c r="G319" s="117"/>
      <c r="H319" s="117"/>
      <c r="I319" s="117"/>
      <c r="J319" s="117"/>
      <c r="K319" s="117"/>
      <c r="L319" s="117"/>
      <c r="M319" s="117"/>
      <c r="N319" s="117"/>
      <c r="O319" s="117"/>
      <c r="P319" s="117"/>
      <c r="Q319" s="117"/>
      <c r="R319" s="117"/>
      <c r="S319" s="117"/>
      <c r="T319" s="117"/>
      <c r="U319" s="117"/>
      <c r="V319" s="117"/>
      <c r="W319" s="117"/>
      <c r="X319" s="117"/>
      <c r="Y319" s="117"/>
      <c r="Z319" s="117"/>
    </row>
    <row r="320">
      <c r="A320" s="117"/>
      <c r="B320" s="117"/>
      <c r="C320" s="117"/>
      <c r="D320" s="117"/>
      <c r="E320" s="117"/>
      <c r="F320" s="117"/>
      <c r="G320" s="117"/>
      <c r="H320" s="117"/>
      <c r="I320" s="117"/>
      <c r="J320" s="117"/>
      <c r="K320" s="117"/>
      <c r="L320" s="117"/>
      <c r="M320" s="117"/>
      <c r="N320" s="117"/>
      <c r="O320" s="117"/>
      <c r="P320" s="117"/>
      <c r="Q320" s="117"/>
      <c r="R320" s="117"/>
      <c r="S320" s="117"/>
      <c r="T320" s="117"/>
      <c r="U320" s="117"/>
      <c r="V320" s="117"/>
      <c r="W320" s="117"/>
      <c r="X320" s="117"/>
      <c r="Y320" s="117"/>
      <c r="Z320" s="117"/>
    </row>
    <row r="321">
      <c r="A321" s="117"/>
      <c r="B321" s="117"/>
      <c r="C321" s="117"/>
      <c r="D321" s="117"/>
      <c r="E321" s="117"/>
      <c r="F321" s="117"/>
      <c r="G321" s="117"/>
      <c r="H321" s="117"/>
      <c r="I321" s="117"/>
      <c r="J321" s="117"/>
      <c r="K321" s="117"/>
      <c r="L321" s="117"/>
      <c r="M321" s="117"/>
      <c r="N321" s="117"/>
      <c r="O321" s="117"/>
      <c r="P321" s="117"/>
      <c r="Q321" s="117"/>
      <c r="R321" s="117"/>
      <c r="S321" s="117"/>
      <c r="T321" s="117"/>
      <c r="U321" s="117"/>
      <c r="V321" s="117"/>
      <c r="W321" s="117"/>
      <c r="X321" s="117"/>
      <c r="Y321" s="117"/>
      <c r="Z321" s="117"/>
    </row>
    <row r="322">
      <c r="A322" s="117"/>
      <c r="B322" s="117"/>
      <c r="C322" s="117"/>
      <c r="D322" s="117"/>
      <c r="E322" s="117"/>
      <c r="F322" s="117"/>
      <c r="G322" s="117"/>
      <c r="H322" s="117"/>
      <c r="I322" s="117"/>
      <c r="J322" s="117"/>
      <c r="K322" s="117"/>
      <c r="L322" s="117"/>
      <c r="M322" s="117"/>
      <c r="N322" s="117"/>
      <c r="O322" s="117"/>
      <c r="P322" s="117"/>
      <c r="Q322" s="117"/>
      <c r="R322" s="117"/>
      <c r="S322" s="117"/>
      <c r="T322" s="117"/>
      <c r="U322" s="117"/>
      <c r="V322" s="117"/>
      <c r="W322" s="117"/>
      <c r="X322" s="117"/>
      <c r="Y322" s="117"/>
      <c r="Z322" s="117"/>
    </row>
    <row r="323">
      <c r="A323" s="117"/>
      <c r="B323" s="117"/>
      <c r="C323" s="117"/>
      <c r="D323" s="117"/>
      <c r="E323" s="117"/>
      <c r="F323" s="117"/>
      <c r="G323" s="117"/>
      <c r="H323" s="117"/>
      <c r="I323" s="117"/>
      <c r="J323" s="117"/>
      <c r="K323" s="117"/>
      <c r="L323" s="117"/>
      <c r="M323" s="117"/>
      <c r="N323" s="117"/>
      <c r="O323" s="117"/>
      <c r="P323" s="117"/>
      <c r="Q323" s="117"/>
      <c r="R323" s="117"/>
      <c r="S323" s="117"/>
      <c r="T323" s="117"/>
      <c r="U323" s="117"/>
      <c r="V323" s="117"/>
      <c r="W323" s="117"/>
      <c r="X323" s="117"/>
      <c r="Y323" s="117"/>
      <c r="Z323" s="117"/>
    </row>
    <row r="324">
      <c r="A324" s="117"/>
      <c r="B324" s="117"/>
      <c r="C324" s="117"/>
      <c r="D324" s="117"/>
      <c r="E324" s="117"/>
      <c r="F324" s="117"/>
      <c r="G324" s="117"/>
      <c r="H324" s="117"/>
      <c r="I324" s="117"/>
      <c r="J324" s="117"/>
      <c r="K324" s="117"/>
      <c r="L324" s="117"/>
      <c r="M324" s="117"/>
      <c r="N324" s="117"/>
      <c r="O324" s="117"/>
      <c r="P324" s="117"/>
      <c r="Q324" s="117"/>
      <c r="R324" s="117"/>
      <c r="S324" s="117"/>
      <c r="T324" s="117"/>
      <c r="U324" s="117"/>
      <c r="V324" s="117"/>
      <c r="W324" s="117"/>
      <c r="X324" s="117"/>
      <c r="Y324" s="117"/>
      <c r="Z324" s="117"/>
    </row>
    <row r="325">
      <c r="A325" s="117"/>
      <c r="B325" s="117"/>
      <c r="C325" s="117"/>
      <c r="D325" s="117"/>
      <c r="E325" s="117"/>
      <c r="F325" s="117"/>
      <c r="G325" s="117"/>
      <c r="H325" s="117"/>
      <c r="I325" s="117"/>
      <c r="J325" s="117"/>
      <c r="K325" s="117"/>
      <c r="L325" s="117"/>
      <c r="M325" s="117"/>
      <c r="N325" s="117"/>
      <c r="O325" s="117"/>
      <c r="P325" s="117"/>
      <c r="Q325" s="117"/>
      <c r="R325" s="117"/>
      <c r="S325" s="117"/>
      <c r="T325" s="117"/>
      <c r="U325" s="117"/>
      <c r="V325" s="117"/>
      <c r="W325" s="117"/>
      <c r="X325" s="117"/>
      <c r="Y325" s="117"/>
      <c r="Z325" s="117"/>
    </row>
    <row r="326">
      <c r="A326" s="117"/>
      <c r="B326" s="117"/>
      <c r="C326" s="117"/>
      <c r="D326" s="117"/>
      <c r="E326" s="117"/>
      <c r="F326" s="117"/>
      <c r="G326" s="117"/>
      <c r="H326" s="117"/>
      <c r="I326" s="117"/>
      <c r="J326" s="117"/>
      <c r="K326" s="117"/>
      <c r="L326" s="117"/>
      <c r="M326" s="117"/>
      <c r="N326" s="117"/>
      <c r="O326" s="117"/>
      <c r="P326" s="117"/>
      <c r="Q326" s="117"/>
      <c r="R326" s="117"/>
      <c r="S326" s="117"/>
      <c r="T326" s="117"/>
      <c r="U326" s="117"/>
      <c r="V326" s="117"/>
      <c r="W326" s="117"/>
      <c r="X326" s="117"/>
      <c r="Y326" s="117"/>
      <c r="Z326" s="117"/>
    </row>
    <row r="327">
      <c r="A327" s="117"/>
      <c r="B327" s="117"/>
      <c r="C327" s="117"/>
      <c r="D327" s="117"/>
      <c r="E327" s="117"/>
      <c r="F327" s="117"/>
      <c r="G327" s="117"/>
      <c r="H327" s="117"/>
      <c r="I327" s="117"/>
      <c r="J327" s="117"/>
      <c r="K327" s="117"/>
      <c r="L327" s="117"/>
      <c r="M327" s="117"/>
      <c r="N327" s="117"/>
      <c r="O327" s="117"/>
      <c r="P327" s="117"/>
      <c r="Q327" s="117"/>
      <c r="R327" s="117"/>
      <c r="S327" s="117"/>
      <c r="T327" s="117"/>
      <c r="U327" s="117"/>
      <c r="V327" s="117"/>
      <c r="W327" s="117"/>
      <c r="X327" s="117"/>
      <c r="Y327" s="117"/>
      <c r="Z327" s="117"/>
    </row>
    <row r="328">
      <c r="A328" s="117"/>
      <c r="B328" s="117"/>
      <c r="C328" s="117"/>
      <c r="D328" s="117"/>
      <c r="E328" s="117"/>
      <c r="F328" s="117"/>
      <c r="G328" s="117"/>
      <c r="H328" s="117"/>
      <c r="I328" s="117"/>
      <c r="J328" s="117"/>
      <c r="K328" s="117"/>
      <c r="L328" s="117"/>
      <c r="M328" s="117"/>
      <c r="N328" s="117"/>
      <c r="O328" s="117"/>
      <c r="P328" s="117"/>
      <c r="Q328" s="117"/>
      <c r="R328" s="117"/>
      <c r="S328" s="117"/>
      <c r="T328" s="117"/>
      <c r="U328" s="117"/>
      <c r="V328" s="117"/>
      <c r="W328" s="117"/>
      <c r="X328" s="117"/>
      <c r="Y328" s="117"/>
      <c r="Z328" s="117"/>
    </row>
    <row r="329">
      <c r="A329" s="117"/>
      <c r="B329" s="117"/>
      <c r="C329" s="117"/>
      <c r="D329" s="117"/>
      <c r="E329" s="117"/>
      <c r="F329" s="117"/>
      <c r="G329" s="117"/>
      <c r="H329" s="117"/>
      <c r="I329" s="117"/>
      <c r="J329" s="117"/>
      <c r="K329" s="117"/>
      <c r="L329" s="117"/>
      <c r="M329" s="117"/>
      <c r="N329" s="117"/>
      <c r="O329" s="117"/>
      <c r="P329" s="117"/>
      <c r="Q329" s="117"/>
      <c r="R329" s="117"/>
      <c r="S329" s="117"/>
      <c r="T329" s="117"/>
      <c r="U329" s="117"/>
      <c r="V329" s="117"/>
      <c r="W329" s="117"/>
      <c r="X329" s="117"/>
      <c r="Y329" s="117"/>
      <c r="Z329" s="117"/>
    </row>
    <row r="330">
      <c r="A330" s="117"/>
      <c r="B330" s="117"/>
      <c r="C330" s="117"/>
      <c r="D330" s="117"/>
      <c r="E330" s="117"/>
      <c r="F330" s="117"/>
      <c r="G330" s="117"/>
      <c r="H330" s="117"/>
      <c r="I330" s="117"/>
      <c r="J330" s="117"/>
      <c r="K330" s="117"/>
      <c r="L330" s="117"/>
      <c r="M330" s="117"/>
      <c r="N330" s="117"/>
      <c r="O330" s="117"/>
      <c r="P330" s="117"/>
      <c r="Q330" s="117"/>
      <c r="R330" s="117"/>
      <c r="S330" s="117"/>
      <c r="T330" s="117"/>
      <c r="U330" s="117"/>
      <c r="V330" s="117"/>
      <c r="W330" s="117"/>
      <c r="X330" s="117"/>
      <c r="Y330" s="117"/>
      <c r="Z330" s="117"/>
    </row>
    <row r="331">
      <c r="A331" s="117"/>
      <c r="B331" s="117"/>
      <c r="C331" s="117"/>
      <c r="D331" s="117"/>
      <c r="E331" s="117"/>
      <c r="F331" s="117"/>
      <c r="G331" s="117"/>
      <c r="H331" s="117"/>
      <c r="I331" s="117"/>
      <c r="J331" s="117"/>
      <c r="K331" s="117"/>
      <c r="L331" s="117"/>
      <c r="M331" s="117"/>
      <c r="N331" s="117"/>
      <c r="O331" s="117"/>
      <c r="P331" s="117"/>
      <c r="Q331" s="117"/>
      <c r="R331" s="117"/>
      <c r="S331" s="117"/>
      <c r="T331" s="117"/>
      <c r="U331" s="117"/>
      <c r="V331" s="117"/>
      <c r="W331" s="117"/>
      <c r="X331" s="117"/>
      <c r="Y331" s="117"/>
      <c r="Z331" s="117"/>
    </row>
    <row r="332">
      <c r="A332" s="117"/>
      <c r="B332" s="117"/>
      <c r="C332" s="117"/>
      <c r="D332" s="117"/>
      <c r="E332" s="117"/>
      <c r="F332" s="117"/>
      <c r="G332" s="117"/>
      <c r="H332" s="117"/>
      <c r="I332" s="117"/>
      <c r="J332" s="117"/>
      <c r="K332" s="117"/>
      <c r="L332" s="117"/>
      <c r="M332" s="117"/>
      <c r="N332" s="117"/>
      <c r="O332" s="117"/>
      <c r="P332" s="117"/>
      <c r="Q332" s="117"/>
      <c r="R332" s="117"/>
      <c r="S332" s="117"/>
      <c r="T332" s="117"/>
      <c r="U332" s="117"/>
      <c r="V332" s="117"/>
      <c r="W332" s="117"/>
      <c r="X332" s="117"/>
      <c r="Y332" s="117"/>
      <c r="Z332" s="117"/>
    </row>
    <row r="333">
      <c r="A333" s="117"/>
      <c r="B333" s="117"/>
      <c r="C333" s="117"/>
      <c r="D333" s="117"/>
      <c r="E333" s="117"/>
      <c r="F333" s="117"/>
      <c r="G333" s="117"/>
      <c r="H333" s="117"/>
      <c r="I333" s="117"/>
      <c r="J333" s="117"/>
      <c r="K333" s="117"/>
      <c r="L333" s="117"/>
      <c r="M333" s="117"/>
      <c r="N333" s="117"/>
      <c r="O333" s="117"/>
      <c r="P333" s="117"/>
      <c r="Q333" s="117"/>
      <c r="R333" s="117"/>
      <c r="S333" s="117"/>
      <c r="T333" s="117"/>
      <c r="U333" s="117"/>
      <c r="V333" s="117"/>
      <c r="W333" s="117"/>
      <c r="X333" s="117"/>
      <c r="Y333" s="117"/>
      <c r="Z333" s="117"/>
    </row>
    <row r="334">
      <c r="A334" s="117"/>
      <c r="B334" s="117"/>
      <c r="C334" s="117"/>
      <c r="D334" s="117"/>
      <c r="E334" s="117"/>
      <c r="F334" s="117"/>
      <c r="G334" s="117"/>
      <c r="H334" s="117"/>
      <c r="I334" s="117"/>
      <c r="J334" s="117"/>
      <c r="K334" s="117"/>
      <c r="L334" s="117"/>
      <c r="M334" s="117"/>
      <c r="N334" s="117"/>
      <c r="O334" s="117"/>
      <c r="P334" s="117"/>
      <c r="Q334" s="117"/>
      <c r="R334" s="117"/>
      <c r="S334" s="117"/>
      <c r="T334" s="117"/>
      <c r="U334" s="117"/>
      <c r="V334" s="117"/>
      <c r="W334" s="117"/>
      <c r="X334" s="117"/>
      <c r="Y334" s="117"/>
      <c r="Z334" s="117"/>
    </row>
    <row r="335">
      <c r="A335" s="117"/>
      <c r="B335" s="117"/>
      <c r="C335" s="117"/>
      <c r="D335" s="117"/>
      <c r="E335" s="117"/>
      <c r="F335" s="117"/>
      <c r="G335" s="117"/>
      <c r="H335" s="117"/>
      <c r="I335" s="117"/>
      <c r="J335" s="117"/>
      <c r="K335" s="117"/>
      <c r="L335" s="117"/>
      <c r="M335" s="117"/>
      <c r="N335" s="117"/>
      <c r="O335" s="117"/>
      <c r="P335" s="117"/>
      <c r="Q335" s="117"/>
      <c r="R335" s="117"/>
      <c r="S335" s="117"/>
      <c r="T335" s="117"/>
      <c r="U335" s="117"/>
      <c r="V335" s="117"/>
      <c r="W335" s="117"/>
      <c r="X335" s="117"/>
      <c r="Y335" s="117"/>
      <c r="Z335" s="117"/>
    </row>
    <row r="336">
      <c r="A336" s="117"/>
      <c r="B336" s="117"/>
      <c r="C336" s="117"/>
      <c r="D336" s="117"/>
      <c r="E336" s="117"/>
      <c r="F336" s="117"/>
      <c r="G336" s="117"/>
      <c r="H336" s="117"/>
      <c r="I336" s="117"/>
      <c r="J336" s="117"/>
      <c r="K336" s="117"/>
      <c r="L336" s="117"/>
      <c r="M336" s="117"/>
      <c r="N336" s="117"/>
      <c r="O336" s="117"/>
      <c r="P336" s="117"/>
      <c r="Q336" s="117"/>
      <c r="R336" s="117"/>
      <c r="S336" s="117"/>
      <c r="T336" s="117"/>
      <c r="U336" s="117"/>
      <c r="V336" s="117"/>
      <c r="W336" s="117"/>
      <c r="X336" s="117"/>
      <c r="Y336" s="117"/>
      <c r="Z336" s="117"/>
    </row>
    <row r="337">
      <c r="A337" s="117"/>
      <c r="B337" s="117"/>
      <c r="C337" s="117"/>
      <c r="D337" s="117"/>
      <c r="E337" s="117"/>
      <c r="F337" s="117"/>
      <c r="G337" s="117"/>
      <c r="H337" s="117"/>
      <c r="I337" s="117"/>
      <c r="J337" s="117"/>
      <c r="K337" s="117"/>
      <c r="L337" s="117"/>
      <c r="M337" s="117"/>
      <c r="N337" s="117"/>
      <c r="O337" s="117"/>
      <c r="P337" s="117"/>
      <c r="Q337" s="117"/>
      <c r="R337" s="117"/>
      <c r="S337" s="117"/>
      <c r="T337" s="117"/>
      <c r="U337" s="117"/>
      <c r="V337" s="117"/>
      <c r="W337" s="117"/>
      <c r="X337" s="117"/>
      <c r="Y337" s="117"/>
      <c r="Z337" s="117"/>
    </row>
    <row r="338">
      <c r="A338" s="117"/>
      <c r="B338" s="117"/>
      <c r="C338" s="117"/>
      <c r="D338" s="117"/>
      <c r="E338" s="117"/>
      <c r="F338" s="117"/>
      <c r="G338" s="117"/>
      <c r="H338" s="117"/>
      <c r="I338" s="117"/>
      <c r="J338" s="117"/>
      <c r="K338" s="117"/>
      <c r="L338" s="117"/>
      <c r="M338" s="117"/>
      <c r="N338" s="117"/>
      <c r="O338" s="117"/>
      <c r="P338" s="117"/>
      <c r="Q338" s="117"/>
      <c r="R338" s="117"/>
      <c r="S338" s="117"/>
      <c r="T338" s="117"/>
      <c r="U338" s="117"/>
      <c r="V338" s="117"/>
      <c r="W338" s="117"/>
      <c r="X338" s="117"/>
      <c r="Y338" s="117"/>
      <c r="Z338" s="117"/>
    </row>
    <row r="339">
      <c r="A339" s="117"/>
      <c r="B339" s="117"/>
      <c r="C339" s="117"/>
      <c r="D339" s="117"/>
      <c r="E339" s="117"/>
      <c r="F339" s="117"/>
      <c r="G339" s="117"/>
      <c r="H339" s="117"/>
      <c r="I339" s="117"/>
      <c r="J339" s="117"/>
      <c r="K339" s="117"/>
      <c r="L339" s="117"/>
      <c r="M339" s="117"/>
      <c r="N339" s="117"/>
      <c r="O339" s="117"/>
      <c r="P339" s="117"/>
      <c r="Q339" s="117"/>
      <c r="R339" s="117"/>
      <c r="S339" s="117"/>
      <c r="T339" s="117"/>
      <c r="U339" s="117"/>
      <c r="V339" s="117"/>
      <c r="W339" s="117"/>
      <c r="X339" s="117"/>
      <c r="Y339" s="117"/>
      <c r="Z339" s="117"/>
    </row>
    <row r="340">
      <c r="A340" s="117"/>
      <c r="B340" s="117"/>
      <c r="C340" s="117"/>
      <c r="D340" s="117"/>
      <c r="E340" s="117"/>
      <c r="F340" s="117"/>
      <c r="G340" s="117"/>
      <c r="H340" s="117"/>
      <c r="I340" s="117"/>
      <c r="J340" s="117"/>
      <c r="K340" s="117"/>
      <c r="L340" s="117"/>
      <c r="M340" s="117"/>
      <c r="N340" s="117"/>
      <c r="O340" s="117"/>
      <c r="P340" s="117"/>
      <c r="Q340" s="117"/>
      <c r="R340" s="117"/>
      <c r="S340" s="117"/>
      <c r="T340" s="117"/>
      <c r="U340" s="117"/>
      <c r="V340" s="117"/>
      <c r="W340" s="117"/>
      <c r="X340" s="117"/>
      <c r="Y340" s="117"/>
      <c r="Z340" s="117"/>
    </row>
    <row r="341">
      <c r="A341" s="117"/>
      <c r="B341" s="117"/>
      <c r="C341" s="117"/>
      <c r="D341" s="117"/>
      <c r="E341" s="117"/>
      <c r="F341" s="117"/>
      <c r="G341" s="117"/>
      <c r="H341" s="117"/>
      <c r="I341" s="117"/>
      <c r="J341" s="117"/>
      <c r="K341" s="117"/>
      <c r="L341" s="117"/>
      <c r="M341" s="117"/>
      <c r="N341" s="117"/>
      <c r="O341" s="117"/>
      <c r="P341" s="117"/>
      <c r="Q341" s="117"/>
      <c r="R341" s="117"/>
      <c r="S341" s="117"/>
      <c r="T341" s="117"/>
      <c r="U341" s="117"/>
      <c r="V341" s="117"/>
      <c r="W341" s="117"/>
      <c r="X341" s="117"/>
      <c r="Y341" s="117"/>
      <c r="Z341" s="117"/>
    </row>
    <row r="342">
      <c r="A342" s="117"/>
      <c r="B342" s="117"/>
      <c r="C342" s="117"/>
      <c r="D342" s="117"/>
      <c r="E342" s="117"/>
      <c r="F342" s="117"/>
      <c r="G342" s="117"/>
      <c r="H342" s="117"/>
      <c r="I342" s="117"/>
      <c r="J342" s="117"/>
      <c r="K342" s="117"/>
      <c r="L342" s="117"/>
      <c r="M342" s="117"/>
      <c r="N342" s="117"/>
      <c r="O342" s="117"/>
      <c r="P342" s="117"/>
      <c r="Q342" s="117"/>
      <c r="R342" s="117"/>
      <c r="S342" s="117"/>
      <c r="T342" s="117"/>
      <c r="U342" s="117"/>
      <c r="V342" s="117"/>
      <c r="W342" s="117"/>
      <c r="X342" s="117"/>
      <c r="Y342" s="117"/>
      <c r="Z342" s="117"/>
    </row>
    <row r="343">
      <c r="A343" s="117"/>
      <c r="B343" s="117"/>
      <c r="C343" s="117"/>
      <c r="D343" s="117"/>
      <c r="E343" s="117"/>
      <c r="F343" s="117"/>
      <c r="G343" s="117"/>
      <c r="H343" s="117"/>
      <c r="I343" s="117"/>
      <c r="J343" s="117"/>
      <c r="K343" s="117"/>
      <c r="L343" s="117"/>
      <c r="M343" s="117"/>
      <c r="N343" s="117"/>
      <c r="O343" s="117"/>
      <c r="P343" s="117"/>
      <c r="Q343" s="117"/>
      <c r="R343" s="117"/>
      <c r="S343" s="117"/>
      <c r="T343" s="117"/>
      <c r="U343" s="117"/>
      <c r="V343" s="117"/>
      <c r="W343" s="117"/>
      <c r="X343" s="117"/>
      <c r="Y343" s="117"/>
      <c r="Z343" s="117"/>
    </row>
    <row r="344">
      <c r="A344" s="117"/>
      <c r="B344" s="117"/>
      <c r="C344" s="117"/>
      <c r="D344" s="117"/>
      <c r="E344" s="117"/>
      <c r="F344" s="117"/>
      <c r="G344" s="117"/>
      <c r="H344" s="117"/>
      <c r="I344" s="117"/>
      <c r="J344" s="117"/>
      <c r="K344" s="117"/>
      <c r="L344" s="117"/>
      <c r="M344" s="117"/>
      <c r="N344" s="117"/>
      <c r="O344" s="117"/>
      <c r="P344" s="117"/>
      <c r="Q344" s="117"/>
      <c r="R344" s="117"/>
      <c r="S344" s="117"/>
      <c r="T344" s="117"/>
      <c r="U344" s="117"/>
      <c r="V344" s="117"/>
      <c r="W344" s="117"/>
      <c r="X344" s="117"/>
      <c r="Y344" s="117"/>
      <c r="Z344" s="117"/>
    </row>
    <row r="345">
      <c r="A345" s="117"/>
      <c r="B345" s="117"/>
      <c r="C345" s="117"/>
      <c r="D345" s="117"/>
      <c r="E345" s="117"/>
      <c r="F345" s="117"/>
      <c r="G345" s="117"/>
      <c r="H345" s="117"/>
      <c r="I345" s="117"/>
      <c r="J345" s="117"/>
      <c r="K345" s="117"/>
      <c r="L345" s="117"/>
      <c r="M345" s="117"/>
      <c r="N345" s="117"/>
      <c r="O345" s="117"/>
      <c r="P345" s="117"/>
      <c r="Q345" s="117"/>
      <c r="R345" s="117"/>
      <c r="S345" s="117"/>
      <c r="T345" s="117"/>
      <c r="U345" s="117"/>
      <c r="V345" s="117"/>
      <c r="W345" s="117"/>
      <c r="X345" s="117"/>
      <c r="Y345" s="117"/>
      <c r="Z345" s="117"/>
    </row>
    <row r="346">
      <c r="A346" s="117"/>
      <c r="B346" s="117"/>
      <c r="C346" s="117"/>
      <c r="D346" s="117"/>
      <c r="E346" s="117"/>
      <c r="F346" s="117"/>
      <c r="G346" s="117"/>
      <c r="H346" s="117"/>
      <c r="I346" s="117"/>
      <c r="J346" s="117"/>
      <c r="K346" s="117"/>
      <c r="L346" s="117"/>
      <c r="M346" s="117"/>
      <c r="N346" s="117"/>
      <c r="O346" s="117"/>
      <c r="P346" s="117"/>
      <c r="Q346" s="117"/>
      <c r="R346" s="117"/>
      <c r="S346" s="117"/>
      <c r="T346" s="117"/>
      <c r="U346" s="117"/>
      <c r="V346" s="117"/>
      <c r="W346" s="117"/>
      <c r="X346" s="117"/>
      <c r="Y346" s="117"/>
      <c r="Z346" s="117"/>
    </row>
    <row r="347">
      <c r="A347" s="117"/>
      <c r="B347" s="117"/>
      <c r="C347" s="117"/>
      <c r="D347" s="117"/>
      <c r="E347" s="117"/>
      <c r="F347" s="117"/>
      <c r="G347" s="117"/>
      <c r="H347" s="117"/>
      <c r="I347" s="117"/>
      <c r="J347" s="117"/>
      <c r="K347" s="117"/>
      <c r="L347" s="117"/>
      <c r="M347" s="117"/>
      <c r="N347" s="117"/>
      <c r="O347" s="117"/>
      <c r="P347" s="117"/>
      <c r="Q347" s="117"/>
      <c r="R347" s="117"/>
      <c r="S347" s="117"/>
      <c r="T347" s="117"/>
      <c r="U347" s="117"/>
      <c r="V347" s="117"/>
      <c r="W347" s="117"/>
      <c r="X347" s="117"/>
      <c r="Y347" s="117"/>
      <c r="Z347" s="117"/>
    </row>
    <row r="348">
      <c r="A348" s="117"/>
      <c r="B348" s="117"/>
      <c r="C348" s="117"/>
      <c r="D348" s="117"/>
      <c r="E348" s="117"/>
      <c r="F348" s="117"/>
      <c r="G348" s="117"/>
      <c r="H348" s="117"/>
      <c r="I348" s="117"/>
      <c r="J348" s="117"/>
      <c r="K348" s="117"/>
      <c r="L348" s="117"/>
      <c r="M348" s="117"/>
      <c r="N348" s="117"/>
      <c r="O348" s="117"/>
      <c r="P348" s="117"/>
      <c r="Q348" s="117"/>
      <c r="R348" s="117"/>
      <c r="S348" s="117"/>
      <c r="T348" s="117"/>
      <c r="U348" s="117"/>
      <c r="V348" s="117"/>
      <c r="W348" s="117"/>
      <c r="X348" s="117"/>
      <c r="Y348" s="117"/>
      <c r="Z348" s="117"/>
    </row>
    <row r="349">
      <c r="A349" s="117"/>
      <c r="B349" s="117"/>
      <c r="C349" s="117"/>
      <c r="D349" s="117"/>
      <c r="E349" s="117"/>
      <c r="F349" s="117"/>
      <c r="G349" s="117"/>
      <c r="H349" s="117"/>
      <c r="I349" s="117"/>
      <c r="J349" s="117"/>
      <c r="K349" s="117"/>
      <c r="L349" s="117"/>
      <c r="M349" s="117"/>
      <c r="N349" s="117"/>
      <c r="O349" s="117"/>
      <c r="P349" s="117"/>
      <c r="Q349" s="117"/>
      <c r="R349" s="117"/>
      <c r="S349" s="117"/>
      <c r="T349" s="117"/>
      <c r="U349" s="117"/>
      <c r="V349" s="117"/>
      <c r="W349" s="117"/>
      <c r="X349" s="117"/>
      <c r="Y349" s="117"/>
      <c r="Z349" s="117"/>
    </row>
    <row r="350">
      <c r="A350" s="117"/>
      <c r="B350" s="117"/>
      <c r="C350" s="117"/>
      <c r="D350" s="117"/>
      <c r="E350" s="117"/>
      <c r="F350" s="117"/>
      <c r="G350" s="117"/>
      <c r="H350" s="117"/>
      <c r="I350" s="117"/>
      <c r="J350" s="117"/>
      <c r="K350" s="117"/>
      <c r="L350" s="117"/>
      <c r="M350" s="117"/>
      <c r="N350" s="117"/>
      <c r="O350" s="117"/>
      <c r="P350" s="117"/>
      <c r="Q350" s="117"/>
      <c r="R350" s="117"/>
      <c r="S350" s="117"/>
      <c r="T350" s="117"/>
      <c r="U350" s="117"/>
      <c r="V350" s="117"/>
      <c r="W350" s="117"/>
      <c r="X350" s="117"/>
      <c r="Y350" s="117"/>
      <c r="Z350" s="117"/>
    </row>
    <row r="351">
      <c r="A351" s="117"/>
      <c r="B351" s="117"/>
      <c r="C351" s="117"/>
      <c r="D351" s="117"/>
      <c r="E351" s="117"/>
      <c r="F351" s="117"/>
      <c r="G351" s="117"/>
      <c r="H351" s="117"/>
      <c r="I351" s="117"/>
      <c r="J351" s="117"/>
      <c r="K351" s="117"/>
      <c r="L351" s="117"/>
      <c r="M351" s="117"/>
      <c r="N351" s="117"/>
      <c r="O351" s="117"/>
      <c r="P351" s="117"/>
      <c r="Q351" s="117"/>
      <c r="R351" s="117"/>
      <c r="S351" s="117"/>
      <c r="T351" s="117"/>
      <c r="U351" s="117"/>
      <c r="V351" s="117"/>
      <c r="W351" s="117"/>
      <c r="X351" s="117"/>
      <c r="Y351" s="117"/>
      <c r="Z351" s="117"/>
    </row>
    <row r="352">
      <c r="A352" s="117"/>
      <c r="B352" s="117"/>
      <c r="C352" s="117"/>
      <c r="D352" s="117"/>
      <c r="E352" s="117"/>
      <c r="F352" s="117"/>
      <c r="G352" s="117"/>
      <c r="H352" s="117"/>
      <c r="I352" s="117"/>
      <c r="J352" s="117"/>
      <c r="K352" s="117"/>
      <c r="L352" s="117"/>
      <c r="M352" s="117"/>
      <c r="N352" s="117"/>
      <c r="O352" s="117"/>
      <c r="P352" s="117"/>
      <c r="Q352" s="117"/>
      <c r="R352" s="117"/>
      <c r="S352" s="117"/>
      <c r="T352" s="117"/>
      <c r="U352" s="117"/>
      <c r="V352" s="117"/>
      <c r="W352" s="117"/>
      <c r="X352" s="117"/>
      <c r="Y352" s="117"/>
      <c r="Z352" s="117"/>
    </row>
    <row r="353">
      <c r="A353" s="117"/>
      <c r="B353" s="117"/>
      <c r="C353" s="117"/>
      <c r="D353" s="117"/>
      <c r="E353" s="117"/>
      <c r="F353" s="117"/>
      <c r="G353" s="117"/>
      <c r="H353" s="117"/>
      <c r="I353" s="117"/>
      <c r="J353" s="117"/>
      <c r="K353" s="117"/>
      <c r="L353" s="117"/>
      <c r="M353" s="117"/>
      <c r="N353" s="117"/>
      <c r="O353" s="117"/>
      <c r="P353" s="117"/>
      <c r="Q353" s="117"/>
      <c r="R353" s="117"/>
      <c r="S353" s="117"/>
      <c r="T353" s="117"/>
      <c r="U353" s="117"/>
      <c r="V353" s="117"/>
      <c r="W353" s="117"/>
      <c r="X353" s="117"/>
      <c r="Y353" s="117"/>
      <c r="Z353" s="117"/>
    </row>
    <row r="354">
      <c r="A354" s="117"/>
      <c r="B354" s="117"/>
      <c r="C354" s="117"/>
      <c r="D354" s="117"/>
      <c r="E354" s="117"/>
      <c r="F354" s="117"/>
      <c r="G354" s="117"/>
      <c r="H354" s="117"/>
      <c r="I354" s="117"/>
      <c r="J354" s="117"/>
      <c r="K354" s="117"/>
      <c r="L354" s="117"/>
      <c r="M354" s="117"/>
      <c r="N354" s="117"/>
      <c r="O354" s="117"/>
      <c r="P354" s="117"/>
      <c r="Q354" s="117"/>
      <c r="R354" s="117"/>
      <c r="S354" s="117"/>
      <c r="T354" s="117"/>
      <c r="U354" s="117"/>
      <c r="V354" s="117"/>
      <c r="W354" s="117"/>
      <c r="X354" s="117"/>
      <c r="Y354" s="117"/>
      <c r="Z354" s="117"/>
    </row>
    <row r="355">
      <c r="A355" s="117"/>
      <c r="B355" s="117"/>
      <c r="C355" s="117"/>
      <c r="D355" s="117"/>
      <c r="E355" s="117"/>
      <c r="F355" s="117"/>
      <c r="G355" s="117"/>
      <c r="H355" s="117"/>
      <c r="I355" s="117"/>
      <c r="J355" s="117"/>
      <c r="K355" s="117"/>
      <c r="L355" s="117"/>
      <c r="M355" s="117"/>
      <c r="N355" s="117"/>
      <c r="O355" s="117"/>
      <c r="P355" s="117"/>
      <c r="Q355" s="117"/>
      <c r="R355" s="117"/>
      <c r="S355" s="117"/>
      <c r="T355" s="117"/>
      <c r="U355" s="117"/>
      <c r="V355" s="117"/>
      <c r="W355" s="117"/>
      <c r="X355" s="117"/>
      <c r="Y355" s="117"/>
      <c r="Z355" s="117"/>
    </row>
    <row r="356">
      <c r="A356" s="117"/>
      <c r="B356" s="117"/>
      <c r="C356" s="117"/>
      <c r="D356" s="117"/>
      <c r="E356" s="117"/>
      <c r="F356" s="117"/>
      <c r="G356" s="117"/>
      <c r="H356" s="117"/>
      <c r="I356" s="117"/>
      <c r="J356" s="117"/>
      <c r="K356" s="117"/>
      <c r="L356" s="117"/>
      <c r="M356" s="117"/>
      <c r="N356" s="117"/>
      <c r="O356" s="117"/>
      <c r="P356" s="117"/>
      <c r="Q356" s="117"/>
      <c r="R356" s="117"/>
      <c r="S356" s="117"/>
      <c r="T356" s="117"/>
      <c r="U356" s="117"/>
      <c r="V356" s="117"/>
      <c r="W356" s="117"/>
      <c r="X356" s="117"/>
      <c r="Y356" s="117"/>
      <c r="Z356" s="117"/>
    </row>
    <row r="357">
      <c r="A357" s="117"/>
      <c r="B357" s="117"/>
      <c r="C357" s="117"/>
      <c r="D357" s="117"/>
      <c r="E357" s="117"/>
      <c r="F357" s="117"/>
      <c r="G357" s="117"/>
      <c r="H357" s="117"/>
      <c r="I357" s="117"/>
      <c r="J357" s="117"/>
      <c r="K357" s="117"/>
      <c r="L357" s="117"/>
      <c r="M357" s="117"/>
      <c r="N357" s="117"/>
      <c r="O357" s="117"/>
      <c r="P357" s="117"/>
      <c r="Q357" s="117"/>
      <c r="R357" s="117"/>
      <c r="S357" s="117"/>
      <c r="T357" s="117"/>
      <c r="U357" s="117"/>
      <c r="V357" s="117"/>
      <c r="W357" s="117"/>
      <c r="X357" s="117"/>
      <c r="Y357" s="117"/>
      <c r="Z357" s="117"/>
    </row>
    <row r="358">
      <c r="A358" s="117"/>
      <c r="B358" s="117"/>
      <c r="C358" s="117"/>
      <c r="D358" s="117"/>
      <c r="E358" s="117"/>
      <c r="F358" s="117"/>
      <c r="G358" s="117"/>
      <c r="H358" s="117"/>
      <c r="I358" s="117"/>
      <c r="J358" s="117"/>
      <c r="K358" s="117"/>
      <c r="L358" s="117"/>
      <c r="M358" s="117"/>
      <c r="N358" s="117"/>
      <c r="O358" s="117"/>
      <c r="P358" s="117"/>
      <c r="Q358" s="117"/>
      <c r="R358" s="117"/>
      <c r="S358" s="117"/>
      <c r="T358" s="117"/>
      <c r="U358" s="117"/>
      <c r="V358" s="117"/>
      <c r="W358" s="117"/>
      <c r="X358" s="117"/>
      <c r="Y358" s="117"/>
      <c r="Z358" s="117"/>
    </row>
    <row r="359">
      <c r="A359" s="117"/>
      <c r="B359" s="117"/>
      <c r="C359" s="117"/>
      <c r="D359" s="117"/>
      <c r="E359" s="117"/>
      <c r="F359" s="117"/>
      <c r="G359" s="117"/>
      <c r="H359" s="117"/>
      <c r="I359" s="117"/>
      <c r="J359" s="117"/>
      <c r="K359" s="117"/>
      <c r="L359" s="117"/>
      <c r="M359" s="117"/>
      <c r="N359" s="117"/>
      <c r="O359" s="117"/>
      <c r="P359" s="117"/>
      <c r="Q359" s="117"/>
      <c r="R359" s="117"/>
      <c r="S359" s="117"/>
      <c r="T359" s="117"/>
      <c r="U359" s="117"/>
      <c r="V359" s="117"/>
      <c r="W359" s="117"/>
      <c r="X359" s="117"/>
      <c r="Y359" s="117"/>
      <c r="Z359" s="117"/>
    </row>
    <row r="360">
      <c r="A360" s="117"/>
      <c r="B360" s="117"/>
      <c r="C360" s="117"/>
      <c r="D360" s="117"/>
      <c r="E360" s="117"/>
      <c r="F360" s="117"/>
      <c r="G360" s="117"/>
      <c r="H360" s="117"/>
      <c r="I360" s="117"/>
      <c r="J360" s="117"/>
      <c r="K360" s="117"/>
      <c r="L360" s="117"/>
      <c r="M360" s="117"/>
      <c r="N360" s="117"/>
      <c r="O360" s="117"/>
      <c r="P360" s="117"/>
      <c r="Q360" s="117"/>
      <c r="R360" s="117"/>
      <c r="S360" s="117"/>
      <c r="T360" s="117"/>
      <c r="U360" s="117"/>
      <c r="V360" s="117"/>
      <c r="W360" s="117"/>
      <c r="X360" s="117"/>
      <c r="Y360" s="117"/>
      <c r="Z360" s="117"/>
    </row>
    <row r="361">
      <c r="A361" s="117"/>
      <c r="B361" s="117"/>
      <c r="C361" s="117"/>
      <c r="D361" s="117"/>
      <c r="E361" s="117"/>
      <c r="F361" s="117"/>
      <c r="G361" s="117"/>
      <c r="H361" s="117"/>
      <c r="I361" s="117"/>
      <c r="J361" s="117"/>
      <c r="K361" s="117"/>
      <c r="L361" s="117"/>
      <c r="M361" s="117"/>
      <c r="N361" s="117"/>
      <c r="O361" s="117"/>
      <c r="P361" s="117"/>
      <c r="Q361" s="117"/>
      <c r="R361" s="117"/>
      <c r="S361" s="117"/>
      <c r="T361" s="117"/>
      <c r="U361" s="117"/>
      <c r="V361" s="117"/>
      <c r="W361" s="117"/>
      <c r="X361" s="117"/>
      <c r="Y361" s="117"/>
      <c r="Z361" s="117"/>
    </row>
    <row r="362">
      <c r="A362" s="117"/>
      <c r="B362" s="117"/>
      <c r="C362" s="117"/>
      <c r="D362" s="117"/>
      <c r="E362" s="117"/>
      <c r="F362" s="117"/>
      <c r="G362" s="117"/>
      <c r="H362" s="117"/>
      <c r="I362" s="117"/>
      <c r="J362" s="117"/>
      <c r="K362" s="117"/>
      <c r="L362" s="117"/>
      <c r="M362" s="117"/>
      <c r="N362" s="117"/>
      <c r="O362" s="117"/>
      <c r="P362" s="117"/>
      <c r="Q362" s="117"/>
      <c r="R362" s="117"/>
      <c r="S362" s="117"/>
      <c r="T362" s="117"/>
      <c r="U362" s="117"/>
      <c r="V362" s="117"/>
      <c r="W362" s="117"/>
      <c r="X362" s="117"/>
      <c r="Y362" s="117"/>
      <c r="Z362" s="117"/>
    </row>
    <row r="363">
      <c r="A363" s="117"/>
      <c r="B363" s="117"/>
      <c r="C363" s="117"/>
      <c r="D363" s="117"/>
      <c r="E363" s="117"/>
      <c r="F363" s="117"/>
      <c r="G363" s="117"/>
      <c r="H363" s="117"/>
      <c r="I363" s="117"/>
      <c r="J363" s="117"/>
      <c r="K363" s="117"/>
      <c r="L363" s="117"/>
      <c r="M363" s="117"/>
      <c r="N363" s="117"/>
      <c r="O363" s="117"/>
      <c r="P363" s="117"/>
      <c r="Q363" s="117"/>
      <c r="R363" s="117"/>
      <c r="S363" s="117"/>
      <c r="T363" s="117"/>
      <c r="U363" s="117"/>
      <c r="V363" s="117"/>
      <c r="W363" s="117"/>
      <c r="X363" s="117"/>
      <c r="Y363" s="117"/>
      <c r="Z363" s="117"/>
    </row>
    <row r="364">
      <c r="A364" s="117"/>
      <c r="B364" s="117"/>
      <c r="C364" s="117"/>
      <c r="D364" s="117"/>
      <c r="E364" s="117"/>
      <c r="F364" s="117"/>
      <c r="G364" s="117"/>
      <c r="H364" s="117"/>
      <c r="I364" s="117"/>
      <c r="J364" s="117"/>
      <c r="K364" s="117"/>
      <c r="L364" s="117"/>
      <c r="M364" s="117"/>
      <c r="N364" s="117"/>
      <c r="O364" s="117"/>
      <c r="P364" s="117"/>
      <c r="Q364" s="117"/>
      <c r="R364" s="117"/>
      <c r="S364" s="117"/>
      <c r="T364" s="117"/>
      <c r="U364" s="117"/>
      <c r="V364" s="117"/>
      <c r="W364" s="117"/>
      <c r="X364" s="117"/>
      <c r="Y364" s="117"/>
      <c r="Z364" s="117"/>
    </row>
    <row r="365">
      <c r="A365" s="117"/>
      <c r="B365" s="117"/>
      <c r="C365" s="117"/>
      <c r="D365" s="117"/>
      <c r="E365" s="117"/>
      <c r="F365" s="117"/>
      <c r="G365" s="117"/>
      <c r="H365" s="117"/>
      <c r="I365" s="117"/>
      <c r="J365" s="117"/>
      <c r="K365" s="117"/>
      <c r="L365" s="117"/>
      <c r="M365" s="117"/>
      <c r="N365" s="117"/>
      <c r="O365" s="117"/>
      <c r="P365" s="117"/>
      <c r="Q365" s="117"/>
      <c r="R365" s="117"/>
      <c r="S365" s="117"/>
      <c r="T365" s="117"/>
      <c r="U365" s="117"/>
      <c r="V365" s="117"/>
      <c r="W365" s="117"/>
      <c r="X365" s="117"/>
      <c r="Y365" s="117"/>
      <c r="Z365" s="117"/>
    </row>
    <row r="366">
      <c r="A366" s="117"/>
      <c r="B366" s="117"/>
      <c r="C366" s="117"/>
      <c r="D366" s="117"/>
      <c r="E366" s="117"/>
      <c r="F366" s="117"/>
      <c r="G366" s="117"/>
      <c r="H366" s="117"/>
      <c r="I366" s="117"/>
      <c r="J366" s="117"/>
      <c r="K366" s="117"/>
      <c r="L366" s="117"/>
      <c r="M366" s="117"/>
      <c r="N366" s="117"/>
      <c r="O366" s="117"/>
      <c r="P366" s="117"/>
      <c r="Q366" s="117"/>
      <c r="R366" s="117"/>
      <c r="S366" s="117"/>
      <c r="T366" s="117"/>
      <c r="U366" s="117"/>
      <c r="V366" s="117"/>
      <c r="W366" s="117"/>
      <c r="X366" s="117"/>
      <c r="Y366" s="117"/>
      <c r="Z366" s="117"/>
    </row>
    <row r="367">
      <c r="A367" s="117"/>
      <c r="B367" s="117"/>
      <c r="C367" s="117"/>
      <c r="D367" s="117"/>
      <c r="E367" s="117"/>
      <c r="F367" s="117"/>
      <c r="G367" s="117"/>
      <c r="H367" s="117"/>
      <c r="I367" s="117"/>
      <c r="J367" s="117"/>
      <c r="K367" s="117"/>
      <c r="L367" s="117"/>
      <c r="M367" s="117"/>
      <c r="N367" s="117"/>
      <c r="O367" s="117"/>
      <c r="P367" s="117"/>
      <c r="Q367" s="117"/>
      <c r="R367" s="117"/>
      <c r="S367" s="117"/>
      <c r="T367" s="117"/>
      <c r="U367" s="117"/>
      <c r="V367" s="117"/>
      <c r="W367" s="117"/>
      <c r="X367" s="117"/>
      <c r="Y367" s="117"/>
      <c r="Z367" s="117"/>
    </row>
    <row r="368">
      <c r="A368" s="117"/>
      <c r="B368" s="117"/>
      <c r="C368" s="117"/>
      <c r="D368" s="117"/>
      <c r="E368" s="117"/>
      <c r="F368" s="117"/>
      <c r="G368" s="117"/>
      <c r="H368" s="117"/>
      <c r="I368" s="117"/>
      <c r="J368" s="117"/>
      <c r="K368" s="117"/>
      <c r="L368" s="117"/>
      <c r="M368" s="117"/>
      <c r="N368" s="117"/>
      <c r="O368" s="117"/>
      <c r="P368" s="117"/>
      <c r="Q368" s="117"/>
      <c r="R368" s="117"/>
      <c r="S368" s="117"/>
      <c r="T368" s="117"/>
      <c r="U368" s="117"/>
      <c r="V368" s="117"/>
      <c r="W368" s="117"/>
      <c r="X368" s="117"/>
      <c r="Y368" s="117"/>
      <c r="Z368" s="117"/>
    </row>
    <row r="369">
      <c r="A369" s="117"/>
      <c r="B369" s="117"/>
      <c r="C369" s="117"/>
      <c r="D369" s="117"/>
      <c r="E369" s="117"/>
      <c r="F369" s="117"/>
      <c r="G369" s="117"/>
      <c r="H369" s="117"/>
      <c r="I369" s="117"/>
      <c r="J369" s="117"/>
      <c r="K369" s="117"/>
      <c r="L369" s="117"/>
      <c r="M369" s="117"/>
      <c r="N369" s="117"/>
      <c r="O369" s="117"/>
      <c r="P369" s="117"/>
      <c r="Q369" s="117"/>
      <c r="R369" s="117"/>
      <c r="S369" s="117"/>
      <c r="T369" s="117"/>
      <c r="U369" s="117"/>
      <c r="V369" s="117"/>
      <c r="W369" s="117"/>
      <c r="X369" s="117"/>
      <c r="Y369" s="117"/>
      <c r="Z369" s="117"/>
    </row>
    <row r="370">
      <c r="A370" s="117"/>
      <c r="B370" s="117"/>
      <c r="C370" s="117"/>
      <c r="D370" s="117"/>
      <c r="E370" s="117"/>
      <c r="F370" s="117"/>
      <c r="G370" s="117"/>
      <c r="H370" s="117"/>
      <c r="I370" s="117"/>
      <c r="J370" s="117"/>
      <c r="K370" s="117"/>
      <c r="L370" s="117"/>
      <c r="M370" s="117"/>
      <c r="N370" s="117"/>
      <c r="O370" s="117"/>
      <c r="P370" s="117"/>
      <c r="Q370" s="117"/>
      <c r="R370" s="117"/>
      <c r="S370" s="117"/>
      <c r="T370" s="117"/>
      <c r="U370" s="117"/>
      <c r="V370" s="117"/>
      <c r="W370" s="117"/>
      <c r="X370" s="117"/>
      <c r="Y370" s="117"/>
      <c r="Z370" s="117"/>
    </row>
    <row r="371">
      <c r="A371" s="117"/>
      <c r="B371" s="117"/>
      <c r="C371" s="117"/>
      <c r="D371" s="117"/>
      <c r="E371" s="117"/>
      <c r="F371" s="117"/>
      <c r="G371" s="117"/>
      <c r="H371" s="117"/>
      <c r="I371" s="117"/>
      <c r="J371" s="117"/>
      <c r="K371" s="117"/>
      <c r="L371" s="117"/>
      <c r="M371" s="117"/>
      <c r="N371" s="117"/>
      <c r="O371" s="117"/>
      <c r="P371" s="117"/>
      <c r="Q371" s="117"/>
      <c r="R371" s="117"/>
      <c r="S371" s="117"/>
      <c r="T371" s="117"/>
      <c r="U371" s="117"/>
      <c r="V371" s="117"/>
      <c r="W371" s="117"/>
      <c r="X371" s="117"/>
      <c r="Y371" s="117"/>
      <c r="Z371" s="117"/>
    </row>
    <row r="372">
      <c r="A372" s="117"/>
      <c r="B372" s="117"/>
      <c r="C372" s="117"/>
      <c r="D372" s="117"/>
      <c r="E372" s="117"/>
      <c r="F372" s="117"/>
      <c r="G372" s="117"/>
      <c r="H372" s="117"/>
      <c r="I372" s="117"/>
      <c r="J372" s="117"/>
      <c r="K372" s="117"/>
      <c r="L372" s="117"/>
      <c r="M372" s="117"/>
      <c r="N372" s="117"/>
      <c r="O372" s="117"/>
      <c r="P372" s="117"/>
      <c r="Q372" s="117"/>
      <c r="R372" s="117"/>
      <c r="S372" s="117"/>
      <c r="T372" s="117"/>
      <c r="U372" s="117"/>
      <c r="V372" s="117"/>
      <c r="W372" s="117"/>
      <c r="X372" s="117"/>
      <c r="Y372" s="117"/>
      <c r="Z372" s="117"/>
    </row>
    <row r="373">
      <c r="A373" s="117"/>
      <c r="B373" s="117"/>
      <c r="C373" s="117"/>
      <c r="D373" s="117"/>
      <c r="E373" s="117"/>
      <c r="F373" s="117"/>
      <c r="G373" s="117"/>
      <c r="H373" s="117"/>
      <c r="I373" s="117"/>
      <c r="J373" s="117"/>
      <c r="K373" s="117"/>
      <c r="L373" s="117"/>
      <c r="M373" s="117"/>
      <c r="N373" s="117"/>
      <c r="O373" s="117"/>
      <c r="P373" s="117"/>
      <c r="Q373" s="117"/>
      <c r="R373" s="117"/>
      <c r="S373" s="117"/>
      <c r="T373" s="117"/>
      <c r="U373" s="117"/>
      <c r="V373" s="117"/>
      <c r="W373" s="117"/>
      <c r="X373" s="117"/>
      <c r="Y373" s="117"/>
      <c r="Z373" s="117"/>
    </row>
    <row r="374">
      <c r="A374" s="117"/>
      <c r="B374" s="117"/>
      <c r="C374" s="117"/>
      <c r="D374" s="117"/>
      <c r="E374" s="117"/>
      <c r="F374" s="117"/>
      <c r="G374" s="117"/>
      <c r="H374" s="117"/>
      <c r="I374" s="117"/>
      <c r="J374" s="117"/>
      <c r="K374" s="117"/>
      <c r="L374" s="117"/>
      <c r="M374" s="117"/>
      <c r="N374" s="117"/>
      <c r="O374" s="117"/>
      <c r="P374" s="117"/>
      <c r="Q374" s="117"/>
      <c r="R374" s="117"/>
      <c r="S374" s="117"/>
      <c r="T374" s="117"/>
      <c r="U374" s="117"/>
      <c r="V374" s="117"/>
      <c r="W374" s="117"/>
      <c r="X374" s="117"/>
      <c r="Y374" s="117"/>
      <c r="Z374" s="117"/>
    </row>
    <row r="375">
      <c r="A375" s="117"/>
      <c r="B375" s="117"/>
      <c r="C375" s="117"/>
      <c r="D375" s="117"/>
      <c r="E375" s="117"/>
      <c r="F375" s="117"/>
      <c r="G375" s="117"/>
      <c r="H375" s="117"/>
      <c r="I375" s="117"/>
      <c r="J375" s="117"/>
      <c r="K375" s="117"/>
      <c r="L375" s="117"/>
      <c r="M375" s="117"/>
      <c r="N375" s="117"/>
      <c r="O375" s="117"/>
      <c r="P375" s="117"/>
      <c r="Q375" s="117"/>
      <c r="R375" s="117"/>
      <c r="S375" s="117"/>
      <c r="T375" s="117"/>
      <c r="U375" s="117"/>
      <c r="V375" s="117"/>
      <c r="W375" s="117"/>
      <c r="X375" s="117"/>
      <c r="Y375" s="117"/>
      <c r="Z375" s="117"/>
    </row>
    <row r="376">
      <c r="A376" s="117"/>
      <c r="B376" s="117"/>
      <c r="C376" s="117"/>
      <c r="D376" s="117"/>
      <c r="E376" s="117"/>
      <c r="F376" s="117"/>
      <c r="G376" s="117"/>
      <c r="H376" s="117"/>
      <c r="I376" s="117"/>
      <c r="J376" s="117"/>
      <c r="K376" s="117"/>
      <c r="L376" s="117"/>
      <c r="M376" s="117"/>
      <c r="N376" s="117"/>
      <c r="O376" s="117"/>
      <c r="P376" s="117"/>
      <c r="Q376" s="117"/>
      <c r="R376" s="117"/>
      <c r="S376" s="117"/>
      <c r="T376" s="117"/>
      <c r="U376" s="117"/>
      <c r="V376" s="117"/>
      <c r="W376" s="117"/>
      <c r="X376" s="117"/>
      <c r="Y376" s="117"/>
      <c r="Z376" s="117"/>
    </row>
    <row r="377">
      <c r="A377" s="117"/>
      <c r="B377" s="117"/>
      <c r="C377" s="117"/>
      <c r="D377" s="117"/>
      <c r="E377" s="117"/>
      <c r="F377" s="117"/>
      <c r="G377" s="117"/>
      <c r="H377" s="117"/>
      <c r="I377" s="117"/>
      <c r="J377" s="117"/>
      <c r="K377" s="117"/>
      <c r="L377" s="117"/>
      <c r="M377" s="117"/>
      <c r="N377" s="117"/>
      <c r="O377" s="117"/>
      <c r="P377" s="117"/>
      <c r="Q377" s="117"/>
      <c r="R377" s="117"/>
      <c r="S377" s="117"/>
      <c r="T377" s="117"/>
      <c r="U377" s="117"/>
      <c r="V377" s="117"/>
      <c r="W377" s="117"/>
      <c r="X377" s="117"/>
      <c r="Y377" s="117"/>
      <c r="Z377" s="117"/>
    </row>
    <row r="378">
      <c r="A378" s="117"/>
      <c r="B378" s="117"/>
      <c r="C378" s="117"/>
      <c r="D378" s="117"/>
      <c r="E378" s="117"/>
      <c r="F378" s="117"/>
      <c r="G378" s="117"/>
      <c r="H378" s="117"/>
      <c r="I378" s="117"/>
      <c r="J378" s="117"/>
      <c r="K378" s="117"/>
      <c r="L378" s="117"/>
      <c r="M378" s="117"/>
      <c r="N378" s="117"/>
      <c r="O378" s="117"/>
      <c r="P378" s="117"/>
      <c r="Q378" s="117"/>
      <c r="R378" s="117"/>
      <c r="S378" s="117"/>
      <c r="T378" s="117"/>
      <c r="U378" s="117"/>
      <c r="V378" s="117"/>
      <c r="W378" s="117"/>
      <c r="X378" s="117"/>
      <c r="Y378" s="117"/>
      <c r="Z378" s="117"/>
    </row>
    <row r="379">
      <c r="A379" s="117"/>
      <c r="B379" s="117"/>
      <c r="C379" s="117"/>
      <c r="D379" s="117"/>
      <c r="E379" s="117"/>
      <c r="F379" s="117"/>
      <c r="G379" s="117"/>
      <c r="H379" s="117"/>
      <c r="I379" s="117"/>
      <c r="J379" s="117"/>
      <c r="K379" s="117"/>
      <c r="L379" s="117"/>
      <c r="M379" s="117"/>
      <c r="N379" s="117"/>
      <c r="O379" s="117"/>
      <c r="P379" s="117"/>
      <c r="Q379" s="117"/>
      <c r="R379" s="117"/>
      <c r="S379" s="117"/>
      <c r="T379" s="117"/>
      <c r="U379" s="117"/>
      <c r="V379" s="117"/>
      <c r="W379" s="117"/>
      <c r="X379" s="117"/>
      <c r="Y379" s="117"/>
      <c r="Z379" s="117"/>
    </row>
    <row r="380">
      <c r="A380" s="117"/>
      <c r="B380" s="117"/>
      <c r="C380" s="117"/>
      <c r="D380" s="117"/>
      <c r="E380" s="117"/>
      <c r="F380" s="117"/>
      <c r="G380" s="117"/>
      <c r="H380" s="117"/>
      <c r="I380" s="117"/>
      <c r="J380" s="117"/>
      <c r="K380" s="117"/>
      <c r="L380" s="117"/>
      <c r="M380" s="117"/>
      <c r="N380" s="117"/>
      <c r="O380" s="117"/>
      <c r="P380" s="117"/>
      <c r="Q380" s="117"/>
      <c r="R380" s="117"/>
      <c r="S380" s="117"/>
      <c r="T380" s="117"/>
      <c r="U380" s="117"/>
      <c r="V380" s="117"/>
      <c r="W380" s="117"/>
      <c r="X380" s="117"/>
      <c r="Y380" s="117"/>
      <c r="Z380" s="117"/>
    </row>
    <row r="381">
      <c r="A381" s="117"/>
      <c r="B381" s="117"/>
      <c r="C381" s="117"/>
      <c r="D381" s="117"/>
      <c r="E381" s="117"/>
      <c r="F381" s="117"/>
      <c r="G381" s="117"/>
      <c r="H381" s="117"/>
      <c r="I381" s="117"/>
      <c r="J381" s="117"/>
      <c r="K381" s="117"/>
      <c r="L381" s="117"/>
      <c r="M381" s="117"/>
      <c r="N381" s="117"/>
      <c r="O381" s="117"/>
      <c r="P381" s="117"/>
      <c r="Q381" s="117"/>
      <c r="R381" s="117"/>
      <c r="S381" s="117"/>
      <c r="T381" s="117"/>
      <c r="U381" s="117"/>
      <c r="V381" s="117"/>
      <c r="W381" s="117"/>
      <c r="X381" s="117"/>
      <c r="Y381" s="117"/>
      <c r="Z381" s="117"/>
    </row>
    <row r="382">
      <c r="A382" s="117"/>
      <c r="B382" s="117"/>
      <c r="C382" s="117"/>
      <c r="D382" s="117"/>
      <c r="E382" s="117"/>
      <c r="F382" s="117"/>
      <c r="G382" s="117"/>
      <c r="H382" s="117"/>
      <c r="I382" s="117"/>
      <c r="J382" s="117"/>
      <c r="K382" s="117"/>
      <c r="L382" s="117"/>
      <c r="M382" s="117"/>
      <c r="N382" s="117"/>
      <c r="O382" s="117"/>
      <c r="P382" s="117"/>
      <c r="Q382" s="117"/>
      <c r="R382" s="117"/>
      <c r="S382" s="117"/>
      <c r="T382" s="117"/>
      <c r="U382" s="117"/>
      <c r="V382" s="117"/>
      <c r="W382" s="117"/>
      <c r="X382" s="117"/>
      <c r="Y382" s="117"/>
      <c r="Z382" s="117"/>
    </row>
    <row r="383">
      <c r="A383" s="117"/>
      <c r="B383" s="117"/>
      <c r="C383" s="117"/>
      <c r="D383" s="117"/>
      <c r="E383" s="117"/>
      <c r="F383" s="117"/>
      <c r="G383" s="117"/>
      <c r="H383" s="117"/>
      <c r="I383" s="117"/>
      <c r="J383" s="117"/>
      <c r="K383" s="117"/>
      <c r="L383" s="117"/>
      <c r="M383" s="117"/>
      <c r="N383" s="117"/>
      <c r="O383" s="117"/>
      <c r="P383" s="117"/>
      <c r="Q383" s="117"/>
      <c r="R383" s="117"/>
      <c r="S383" s="117"/>
      <c r="T383" s="117"/>
      <c r="U383" s="117"/>
      <c r="V383" s="117"/>
      <c r="W383" s="117"/>
      <c r="X383" s="117"/>
      <c r="Y383" s="117"/>
      <c r="Z383" s="117"/>
    </row>
    <row r="384">
      <c r="A384" s="117"/>
      <c r="B384" s="117"/>
      <c r="C384" s="117"/>
      <c r="D384" s="117"/>
      <c r="E384" s="117"/>
      <c r="F384" s="117"/>
      <c r="G384" s="117"/>
      <c r="H384" s="117"/>
      <c r="I384" s="117"/>
      <c r="J384" s="117"/>
      <c r="K384" s="117"/>
      <c r="L384" s="117"/>
      <c r="M384" s="117"/>
      <c r="N384" s="117"/>
      <c r="O384" s="117"/>
      <c r="P384" s="117"/>
      <c r="Q384" s="117"/>
      <c r="R384" s="117"/>
      <c r="S384" s="117"/>
      <c r="T384" s="117"/>
      <c r="U384" s="117"/>
      <c r="V384" s="117"/>
      <c r="W384" s="117"/>
      <c r="X384" s="117"/>
      <c r="Y384" s="117"/>
      <c r="Z384" s="117"/>
    </row>
    <row r="385">
      <c r="A385" s="117"/>
      <c r="B385" s="117"/>
      <c r="C385" s="117"/>
      <c r="D385" s="117"/>
      <c r="E385" s="117"/>
      <c r="F385" s="117"/>
      <c r="G385" s="117"/>
      <c r="H385" s="117"/>
      <c r="I385" s="117"/>
      <c r="J385" s="117"/>
      <c r="K385" s="117"/>
      <c r="L385" s="117"/>
      <c r="M385" s="117"/>
      <c r="N385" s="117"/>
      <c r="O385" s="117"/>
      <c r="P385" s="117"/>
      <c r="Q385" s="117"/>
      <c r="R385" s="117"/>
      <c r="S385" s="117"/>
      <c r="T385" s="117"/>
      <c r="U385" s="117"/>
      <c r="V385" s="117"/>
      <c r="W385" s="117"/>
      <c r="X385" s="117"/>
      <c r="Y385" s="117"/>
      <c r="Z385" s="117"/>
    </row>
    <row r="386">
      <c r="A386" s="117"/>
      <c r="B386" s="117"/>
      <c r="C386" s="117"/>
      <c r="D386" s="117"/>
      <c r="E386" s="117"/>
      <c r="F386" s="117"/>
      <c r="G386" s="117"/>
      <c r="H386" s="117"/>
      <c r="I386" s="117"/>
      <c r="J386" s="117"/>
      <c r="K386" s="117"/>
      <c r="L386" s="117"/>
      <c r="M386" s="117"/>
      <c r="N386" s="117"/>
      <c r="O386" s="117"/>
      <c r="P386" s="117"/>
      <c r="Q386" s="117"/>
      <c r="R386" s="117"/>
      <c r="S386" s="117"/>
      <c r="T386" s="117"/>
      <c r="U386" s="117"/>
      <c r="V386" s="117"/>
      <c r="W386" s="117"/>
      <c r="X386" s="117"/>
      <c r="Y386" s="117"/>
      <c r="Z386" s="117"/>
    </row>
    <row r="387">
      <c r="A387" s="117"/>
      <c r="B387" s="117"/>
      <c r="C387" s="117"/>
      <c r="D387" s="117"/>
      <c r="E387" s="117"/>
      <c r="F387" s="117"/>
      <c r="G387" s="117"/>
      <c r="H387" s="117"/>
      <c r="I387" s="117"/>
      <c r="J387" s="117"/>
      <c r="K387" s="117"/>
      <c r="L387" s="117"/>
      <c r="M387" s="117"/>
      <c r="N387" s="117"/>
      <c r="O387" s="117"/>
      <c r="P387" s="117"/>
      <c r="Q387" s="117"/>
      <c r="R387" s="117"/>
      <c r="S387" s="117"/>
      <c r="T387" s="117"/>
      <c r="U387" s="117"/>
      <c r="V387" s="117"/>
      <c r="W387" s="117"/>
      <c r="X387" s="117"/>
      <c r="Y387" s="117"/>
      <c r="Z387" s="117"/>
    </row>
    <row r="388">
      <c r="A388" s="117"/>
      <c r="B388" s="117"/>
      <c r="C388" s="117"/>
      <c r="D388" s="117"/>
      <c r="E388" s="117"/>
      <c r="F388" s="117"/>
      <c r="G388" s="117"/>
      <c r="H388" s="117"/>
      <c r="I388" s="117"/>
      <c r="J388" s="117"/>
      <c r="K388" s="117"/>
      <c r="L388" s="117"/>
      <c r="M388" s="117"/>
      <c r="N388" s="117"/>
      <c r="O388" s="117"/>
      <c r="P388" s="117"/>
      <c r="Q388" s="117"/>
      <c r="R388" s="117"/>
      <c r="S388" s="117"/>
      <c r="T388" s="117"/>
      <c r="U388" s="117"/>
      <c r="V388" s="117"/>
      <c r="W388" s="117"/>
      <c r="X388" s="117"/>
      <c r="Y388" s="117"/>
      <c r="Z388" s="117"/>
    </row>
    <row r="389">
      <c r="A389" s="117"/>
      <c r="B389" s="117"/>
      <c r="C389" s="117"/>
      <c r="D389" s="117"/>
      <c r="E389" s="117"/>
      <c r="F389" s="117"/>
      <c r="G389" s="117"/>
      <c r="H389" s="117"/>
      <c r="I389" s="117"/>
      <c r="J389" s="117"/>
      <c r="K389" s="117"/>
      <c r="L389" s="117"/>
      <c r="M389" s="117"/>
      <c r="N389" s="117"/>
      <c r="O389" s="117"/>
      <c r="P389" s="117"/>
      <c r="Q389" s="117"/>
      <c r="R389" s="117"/>
      <c r="S389" s="117"/>
      <c r="T389" s="117"/>
      <c r="U389" s="117"/>
      <c r="V389" s="117"/>
      <c r="W389" s="117"/>
      <c r="X389" s="117"/>
      <c r="Y389" s="117"/>
      <c r="Z389" s="117"/>
    </row>
    <row r="390">
      <c r="A390" s="117"/>
      <c r="B390" s="117"/>
      <c r="C390" s="117"/>
      <c r="D390" s="117"/>
      <c r="E390" s="117"/>
      <c r="F390" s="117"/>
      <c r="G390" s="117"/>
      <c r="H390" s="117"/>
      <c r="I390" s="117"/>
      <c r="J390" s="117"/>
      <c r="K390" s="117"/>
      <c r="L390" s="117"/>
      <c r="M390" s="117"/>
      <c r="N390" s="117"/>
      <c r="O390" s="117"/>
      <c r="P390" s="117"/>
      <c r="Q390" s="117"/>
      <c r="R390" s="117"/>
      <c r="S390" s="117"/>
      <c r="T390" s="117"/>
      <c r="U390" s="117"/>
      <c r="V390" s="117"/>
      <c r="W390" s="117"/>
      <c r="X390" s="117"/>
      <c r="Y390" s="117"/>
      <c r="Z390" s="117"/>
    </row>
    <row r="391">
      <c r="A391" s="117"/>
      <c r="B391" s="117"/>
      <c r="C391" s="117"/>
      <c r="D391" s="117"/>
      <c r="E391" s="117"/>
      <c r="F391" s="117"/>
      <c r="G391" s="117"/>
      <c r="H391" s="117"/>
      <c r="I391" s="117"/>
      <c r="J391" s="117"/>
      <c r="K391" s="117"/>
      <c r="L391" s="117"/>
      <c r="M391" s="117"/>
      <c r="N391" s="117"/>
      <c r="O391" s="117"/>
      <c r="P391" s="117"/>
      <c r="Q391" s="117"/>
      <c r="R391" s="117"/>
      <c r="S391" s="117"/>
      <c r="T391" s="117"/>
      <c r="U391" s="117"/>
      <c r="V391" s="117"/>
      <c r="W391" s="117"/>
      <c r="X391" s="117"/>
      <c r="Y391" s="117"/>
      <c r="Z391" s="117"/>
    </row>
    <row r="392">
      <c r="A392" s="117"/>
      <c r="B392" s="117"/>
      <c r="C392" s="117"/>
      <c r="D392" s="117"/>
      <c r="E392" s="117"/>
      <c r="F392" s="117"/>
      <c r="G392" s="117"/>
      <c r="H392" s="117"/>
      <c r="I392" s="117"/>
      <c r="J392" s="117"/>
      <c r="K392" s="117"/>
      <c r="L392" s="117"/>
      <c r="M392" s="117"/>
      <c r="N392" s="117"/>
      <c r="O392" s="117"/>
      <c r="P392" s="117"/>
      <c r="Q392" s="117"/>
      <c r="R392" s="117"/>
      <c r="S392" s="117"/>
      <c r="T392" s="117"/>
      <c r="U392" s="117"/>
      <c r="V392" s="117"/>
      <c r="W392" s="117"/>
      <c r="X392" s="117"/>
      <c r="Y392" s="117"/>
      <c r="Z392" s="117"/>
    </row>
    <row r="393">
      <c r="A393" s="117"/>
      <c r="B393" s="117"/>
      <c r="C393" s="117"/>
      <c r="D393" s="117"/>
      <c r="E393" s="117"/>
      <c r="F393" s="117"/>
      <c r="G393" s="117"/>
      <c r="H393" s="117"/>
      <c r="I393" s="117"/>
      <c r="J393" s="117"/>
      <c r="K393" s="117"/>
      <c r="L393" s="117"/>
      <c r="M393" s="117"/>
      <c r="N393" s="117"/>
      <c r="O393" s="117"/>
      <c r="P393" s="117"/>
      <c r="Q393" s="117"/>
      <c r="R393" s="117"/>
      <c r="S393" s="117"/>
      <c r="T393" s="117"/>
      <c r="U393" s="117"/>
      <c r="V393" s="117"/>
      <c r="W393" s="117"/>
      <c r="X393" s="117"/>
      <c r="Y393" s="117"/>
      <c r="Z393" s="117"/>
    </row>
    <row r="394">
      <c r="A394" s="117"/>
      <c r="B394" s="117"/>
      <c r="C394" s="117"/>
      <c r="D394" s="117"/>
      <c r="E394" s="117"/>
      <c r="F394" s="117"/>
      <c r="G394" s="117"/>
      <c r="H394" s="117"/>
      <c r="I394" s="117"/>
      <c r="J394" s="117"/>
      <c r="K394" s="117"/>
      <c r="L394" s="117"/>
      <c r="M394" s="117"/>
      <c r="N394" s="117"/>
      <c r="O394" s="117"/>
      <c r="P394" s="117"/>
      <c r="Q394" s="117"/>
      <c r="R394" s="117"/>
      <c r="S394" s="117"/>
      <c r="T394" s="117"/>
      <c r="U394" s="117"/>
      <c r="V394" s="117"/>
      <c r="W394" s="117"/>
      <c r="X394" s="117"/>
      <c r="Y394" s="117"/>
      <c r="Z394" s="117"/>
    </row>
    <row r="395">
      <c r="A395" s="117"/>
      <c r="B395" s="117"/>
      <c r="C395" s="117"/>
      <c r="D395" s="117"/>
      <c r="E395" s="117"/>
      <c r="F395" s="117"/>
      <c r="G395" s="117"/>
      <c r="H395" s="117"/>
      <c r="I395" s="117"/>
      <c r="J395" s="117"/>
      <c r="K395" s="117"/>
      <c r="L395" s="117"/>
      <c r="M395" s="117"/>
      <c r="N395" s="117"/>
      <c r="O395" s="117"/>
      <c r="P395" s="117"/>
      <c r="Q395" s="117"/>
      <c r="R395" s="117"/>
      <c r="S395" s="117"/>
      <c r="T395" s="117"/>
      <c r="U395" s="117"/>
      <c r="V395" s="117"/>
      <c r="W395" s="117"/>
      <c r="X395" s="117"/>
      <c r="Y395" s="117"/>
      <c r="Z395" s="117"/>
    </row>
    <row r="396">
      <c r="A396" s="117"/>
      <c r="B396" s="117"/>
      <c r="C396" s="117"/>
      <c r="D396" s="117"/>
      <c r="E396" s="117"/>
      <c r="F396" s="117"/>
      <c r="G396" s="117"/>
      <c r="H396" s="117"/>
      <c r="I396" s="117"/>
      <c r="J396" s="117"/>
      <c r="K396" s="117"/>
      <c r="L396" s="117"/>
      <c r="M396" s="117"/>
      <c r="N396" s="117"/>
      <c r="O396" s="117"/>
      <c r="P396" s="117"/>
      <c r="Q396" s="117"/>
      <c r="R396" s="117"/>
      <c r="S396" s="117"/>
      <c r="T396" s="117"/>
      <c r="U396" s="117"/>
      <c r="V396" s="117"/>
      <c r="W396" s="117"/>
      <c r="X396" s="117"/>
      <c r="Y396" s="117"/>
      <c r="Z396" s="117"/>
    </row>
    <row r="397">
      <c r="A397" s="117"/>
      <c r="B397" s="117"/>
      <c r="C397" s="117"/>
      <c r="D397" s="117"/>
      <c r="E397" s="117"/>
      <c r="F397" s="117"/>
      <c r="G397" s="117"/>
      <c r="H397" s="117"/>
      <c r="I397" s="117"/>
      <c r="J397" s="117"/>
      <c r="K397" s="117"/>
      <c r="L397" s="117"/>
      <c r="M397" s="117"/>
      <c r="N397" s="117"/>
      <c r="O397" s="117"/>
      <c r="P397" s="117"/>
      <c r="Q397" s="117"/>
      <c r="R397" s="117"/>
      <c r="S397" s="117"/>
      <c r="T397" s="117"/>
      <c r="U397" s="117"/>
      <c r="V397" s="117"/>
      <c r="W397" s="117"/>
      <c r="X397" s="117"/>
      <c r="Y397" s="117"/>
      <c r="Z397" s="117"/>
    </row>
    <row r="398">
      <c r="A398" s="117"/>
      <c r="B398" s="117"/>
      <c r="C398" s="117"/>
      <c r="D398" s="117"/>
      <c r="E398" s="117"/>
      <c r="F398" s="117"/>
      <c r="G398" s="117"/>
      <c r="H398" s="117"/>
      <c r="I398" s="117"/>
      <c r="J398" s="117"/>
      <c r="K398" s="117"/>
      <c r="L398" s="117"/>
      <c r="M398" s="117"/>
      <c r="N398" s="117"/>
      <c r="O398" s="117"/>
      <c r="P398" s="117"/>
      <c r="Q398" s="117"/>
      <c r="R398" s="117"/>
      <c r="S398" s="117"/>
      <c r="T398" s="117"/>
      <c r="U398" s="117"/>
      <c r="V398" s="117"/>
      <c r="W398" s="117"/>
      <c r="X398" s="117"/>
      <c r="Y398" s="117"/>
      <c r="Z398" s="117"/>
    </row>
    <row r="399">
      <c r="A399" s="117"/>
      <c r="B399" s="117"/>
      <c r="C399" s="117"/>
      <c r="D399" s="117"/>
      <c r="E399" s="117"/>
      <c r="F399" s="117"/>
      <c r="G399" s="117"/>
      <c r="H399" s="117"/>
      <c r="I399" s="117"/>
      <c r="J399" s="117"/>
      <c r="K399" s="117"/>
      <c r="L399" s="117"/>
      <c r="M399" s="117"/>
      <c r="N399" s="117"/>
      <c r="O399" s="117"/>
      <c r="P399" s="117"/>
      <c r="Q399" s="117"/>
      <c r="R399" s="117"/>
      <c r="S399" s="117"/>
      <c r="T399" s="117"/>
      <c r="U399" s="117"/>
      <c r="V399" s="117"/>
      <c r="W399" s="117"/>
      <c r="X399" s="117"/>
      <c r="Y399" s="117"/>
      <c r="Z399" s="117"/>
    </row>
    <row r="400">
      <c r="A400" s="117"/>
      <c r="B400" s="117"/>
      <c r="C400" s="117"/>
      <c r="D400" s="117"/>
      <c r="E400" s="117"/>
      <c r="F400" s="117"/>
      <c r="G400" s="117"/>
      <c r="H400" s="117"/>
      <c r="I400" s="117"/>
      <c r="J400" s="117"/>
      <c r="K400" s="117"/>
      <c r="L400" s="117"/>
      <c r="M400" s="117"/>
      <c r="N400" s="117"/>
      <c r="O400" s="117"/>
      <c r="P400" s="117"/>
      <c r="Q400" s="117"/>
      <c r="R400" s="117"/>
      <c r="S400" s="117"/>
      <c r="T400" s="117"/>
      <c r="U400" s="117"/>
      <c r="V400" s="117"/>
      <c r="W400" s="117"/>
      <c r="X400" s="117"/>
      <c r="Y400" s="117"/>
      <c r="Z400" s="117"/>
    </row>
    <row r="401">
      <c r="A401" s="117"/>
      <c r="B401" s="117"/>
      <c r="C401" s="117"/>
      <c r="D401" s="117"/>
      <c r="E401" s="117"/>
      <c r="F401" s="117"/>
      <c r="G401" s="117"/>
      <c r="H401" s="117"/>
      <c r="I401" s="117"/>
      <c r="J401" s="117"/>
      <c r="K401" s="117"/>
      <c r="L401" s="117"/>
      <c r="M401" s="117"/>
      <c r="N401" s="117"/>
      <c r="O401" s="117"/>
      <c r="P401" s="117"/>
      <c r="Q401" s="117"/>
      <c r="R401" s="117"/>
      <c r="S401" s="117"/>
      <c r="T401" s="117"/>
      <c r="U401" s="117"/>
      <c r="V401" s="117"/>
      <c r="W401" s="117"/>
      <c r="X401" s="117"/>
      <c r="Y401" s="117"/>
      <c r="Z401" s="117"/>
    </row>
    <row r="402">
      <c r="A402" s="117"/>
      <c r="B402" s="117"/>
      <c r="C402" s="117"/>
      <c r="D402" s="117"/>
      <c r="E402" s="117"/>
      <c r="F402" s="117"/>
      <c r="G402" s="117"/>
      <c r="H402" s="117"/>
      <c r="I402" s="117"/>
      <c r="J402" s="117"/>
      <c r="K402" s="117"/>
      <c r="L402" s="117"/>
      <c r="M402" s="117"/>
      <c r="N402" s="117"/>
      <c r="O402" s="117"/>
      <c r="P402" s="117"/>
      <c r="Q402" s="117"/>
      <c r="R402" s="117"/>
      <c r="S402" s="117"/>
      <c r="T402" s="117"/>
      <c r="U402" s="117"/>
      <c r="V402" s="117"/>
      <c r="W402" s="117"/>
      <c r="X402" s="117"/>
      <c r="Y402" s="117"/>
      <c r="Z402" s="117"/>
    </row>
    <row r="403">
      <c r="A403" s="117"/>
      <c r="B403" s="117"/>
      <c r="C403" s="117"/>
      <c r="D403" s="117"/>
      <c r="E403" s="117"/>
      <c r="F403" s="117"/>
      <c r="G403" s="117"/>
      <c r="H403" s="117"/>
      <c r="I403" s="117"/>
      <c r="J403" s="117"/>
      <c r="K403" s="117"/>
      <c r="L403" s="117"/>
      <c r="M403" s="117"/>
      <c r="N403" s="117"/>
      <c r="O403" s="117"/>
      <c r="P403" s="117"/>
      <c r="Q403" s="117"/>
      <c r="R403" s="117"/>
      <c r="S403" s="117"/>
      <c r="T403" s="117"/>
      <c r="U403" s="117"/>
      <c r="V403" s="117"/>
      <c r="W403" s="117"/>
      <c r="X403" s="117"/>
      <c r="Y403" s="117"/>
      <c r="Z403" s="117"/>
    </row>
    <row r="404">
      <c r="A404" s="117"/>
      <c r="B404" s="117"/>
      <c r="C404" s="117"/>
      <c r="D404" s="117"/>
      <c r="E404" s="117"/>
      <c r="F404" s="117"/>
      <c r="G404" s="117"/>
      <c r="H404" s="117"/>
      <c r="I404" s="117"/>
      <c r="J404" s="117"/>
      <c r="K404" s="117"/>
      <c r="L404" s="117"/>
      <c r="M404" s="117"/>
      <c r="N404" s="117"/>
      <c r="O404" s="117"/>
      <c r="P404" s="117"/>
      <c r="Q404" s="117"/>
      <c r="R404" s="117"/>
      <c r="S404" s="117"/>
      <c r="T404" s="117"/>
      <c r="U404" s="117"/>
      <c r="V404" s="117"/>
      <c r="W404" s="117"/>
      <c r="X404" s="117"/>
      <c r="Y404" s="117"/>
      <c r="Z404" s="117"/>
    </row>
    <row r="405">
      <c r="A405" s="117"/>
      <c r="B405" s="117"/>
      <c r="C405" s="117"/>
      <c r="D405" s="117"/>
      <c r="E405" s="117"/>
      <c r="F405" s="117"/>
      <c r="G405" s="117"/>
      <c r="H405" s="117"/>
      <c r="I405" s="117"/>
      <c r="J405" s="117"/>
      <c r="K405" s="117"/>
      <c r="L405" s="117"/>
      <c r="M405" s="117"/>
      <c r="N405" s="117"/>
      <c r="O405" s="117"/>
      <c r="P405" s="117"/>
      <c r="Q405" s="117"/>
      <c r="R405" s="117"/>
      <c r="S405" s="117"/>
      <c r="T405" s="117"/>
      <c r="U405" s="117"/>
      <c r="V405" s="117"/>
      <c r="W405" s="117"/>
      <c r="X405" s="117"/>
      <c r="Y405" s="117"/>
      <c r="Z405" s="117"/>
    </row>
    <row r="406">
      <c r="A406" s="117"/>
      <c r="B406" s="117"/>
      <c r="C406" s="117"/>
      <c r="D406" s="117"/>
      <c r="E406" s="117"/>
      <c r="F406" s="117"/>
      <c r="G406" s="117"/>
      <c r="H406" s="117"/>
      <c r="I406" s="117"/>
      <c r="J406" s="117"/>
      <c r="K406" s="117"/>
      <c r="L406" s="117"/>
      <c r="M406" s="117"/>
      <c r="N406" s="117"/>
      <c r="O406" s="117"/>
      <c r="P406" s="117"/>
      <c r="Q406" s="117"/>
      <c r="R406" s="117"/>
      <c r="S406" s="117"/>
      <c r="T406" s="117"/>
      <c r="U406" s="117"/>
      <c r="V406" s="117"/>
      <c r="W406" s="117"/>
      <c r="X406" s="117"/>
      <c r="Y406" s="117"/>
      <c r="Z406" s="117"/>
    </row>
    <row r="407">
      <c r="A407" s="117"/>
      <c r="B407" s="117"/>
      <c r="C407" s="117"/>
      <c r="D407" s="117"/>
      <c r="E407" s="117"/>
      <c r="F407" s="117"/>
      <c r="G407" s="117"/>
      <c r="H407" s="117"/>
      <c r="I407" s="117"/>
      <c r="J407" s="117"/>
      <c r="K407" s="117"/>
      <c r="L407" s="117"/>
      <c r="M407" s="117"/>
      <c r="N407" s="117"/>
      <c r="O407" s="117"/>
      <c r="P407" s="117"/>
      <c r="Q407" s="117"/>
      <c r="R407" s="117"/>
      <c r="S407" s="117"/>
      <c r="T407" s="117"/>
      <c r="U407" s="117"/>
      <c r="V407" s="117"/>
      <c r="W407" s="117"/>
      <c r="X407" s="117"/>
      <c r="Y407" s="117"/>
      <c r="Z407" s="117"/>
    </row>
    <row r="408">
      <c r="A408" s="117"/>
      <c r="B408" s="117"/>
      <c r="C408" s="117"/>
      <c r="D408" s="117"/>
      <c r="E408" s="117"/>
      <c r="F408" s="117"/>
      <c r="G408" s="117"/>
      <c r="H408" s="117"/>
      <c r="I408" s="117"/>
      <c r="J408" s="117"/>
      <c r="K408" s="117"/>
      <c r="L408" s="117"/>
      <c r="M408" s="117"/>
      <c r="N408" s="117"/>
      <c r="O408" s="117"/>
      <c r="P408" s="117"/>
      <c r="Q408" s="117"/>
      <c r="R408" s="117"/>
      <c r="S408" s="117"/>
      <c r="T408" s="117"/>
      <c r="U408" s="117"/>
      <c r="V408" s="117"/>
      <c r="W408" s="117"/>
      <c r="X408" s="117"/>
      <c r="Y408" s="117"/>
      <c r="Z408" s="117"/>
    </row>
    <row r="409">
      <c r="A409" s="117"/>
      <c r="B409" s="117"/>
      <c r="C409" s="117"/>
      <c r="D409" s="117"/>
      <c r="E409" s="117"/>
      <c r="F409" s="117"/>
      <c r="G409" s="117"/>
      <c r="H409" s="117"/>
      <c r="I409" s="117"/>
      <c r="J409" s="117"/>
      <c r="K409" s="117"/>
      <c r="L409" s="117"/>
      <c r="M409" s="117"/>
      <c r="N409" s="117"/>
      <c r="O409" s="117"/>
      <c r="P409" s="117"/>
      <c r="Q409" s="117"/>
      <c r="R409" s="117"/>
      <c r="S409" s="117"/>
      <c r="T409" s="117"/>
      <c r="U409" s="117"/>
      <c r="V409" s="117"/>
      <c r="W409" s="117"/>
      <c r="X409" s="117"/>
      <c r="Y409" s="117"/>
      <c r="Z409" s="117"/>
    </row>
    <row r="410">
      <c r="A410" s="117"/>
      <c r="B410" s="117"/>
      <c r="C410" s="117"/>
      <c r="D410" s="117"/>
      <c r="E410" s="117"/>
      <c r="F410" s="117"/>
      <c r="G410" s="117"/>
      <c r="H410" s="117"/>
      <c r="I410" s="117"/>
      <c r="J410" s="117"/>
      <c r="K410" s="117"/>
      <c r="L410" s="117"/>
      <c r="M410" s="117"/>
      <c r="N410" s="117"/>
      <c r="O410" s="117"/>
      <c r="P410" s="117"/>
      <c r="Q410" s="117"/>
      <c r="R410" s="117"/>
      <c r="S410" s="117"/>
      <c r="T410" s="117"/>
      <c r="U410" s="117"/>
      <c r="V410" s="117"/>
      <c r="W410" s="117"/>
      <c r="X410" s="117"/>
      <c r="Y410" s="117"/>
      <c r="Z410" s="117"/>
    </row>
    <row r="411">
      <c r="A411" s="117"/>
      <c r="B411" s="117"/>
      <c r="C411" s="117"/>
      <c r="D411" s="117"/>
      <c r="E411" s="117"/>
      <c r="F411" s="117"/>
      <c r="G411" s="117"/>
      <c r="H411" s="117"/>
      <c r="I411" s="117"/>
      <c r="J411" s="117"/>
      <c r="K411" s="117"/>
      <c r="L411" s="117"/>
      <c r="M411" s="117"/>
      <c r="N411" s="117"/>
      <c r="O411" s="117"/>
      <c r="P411" s="117"/>
      <c r="Q411" s="117"/>
      <c r="R411" s="117"/>
      <c r="S411" s="117"/>
      <c r="T411" s="117"/>
      <c r="U411" s="117"/>
      <c r="V411" s="117"/>
      <c r="W411" s="117"/>
      <c r="X411" s="117"/>
      <c r="Y411" s="117"/>
      <c r="Z411" s="117"/>
    </row>
    <row r="412">
      <c r="A412" s="117"/>
      <c r="B412" s="117"/>
      <c r="C412" s="117"/>
      <c r="D412" s="117"/>
      <c r="E412" s="117"/>
      <c r="F412" s="117"/>
      <c r="G412" s="117"/>
      <c r="H412" s="117"/>
      <c r="I412" s="117"/>
      <c r="J412" s="117"/>
      <c r="K412" s="117"/>
      <c r="L412" s="117"/>
      <c r="M412" s="117"/>
      <c r="N412" s="117"/>
      <c r="O412" s="117"/>
      <c r="P412" s="117"/>
      <c r="Q412" s="117"/>
      <c r="R412" s="117"/>
      <c r="S412" s="117"/>
      <c r="T412" s="117"/>
      <c r="U412" s="117"/>
      <c r="V412" s="117"/>
      <c r="W412" s="117"/>
      <c r="X412" s="117"/>
      <c r="Y412" s="117"/>
      <c r="Z412" s="117"/>
    </row>
    <row r="413">
      <c r="A413" s="117"/>
      <c r="B413" s="117"/>
      <c r="C413" s="117"/>
      <c r="D413" s="117"/>
      <c r="E413" s="117"/>
      <c r="F413" s="117"/>
      <c r="G413" s="117"/>
      <c r="H413" s="117"/>
      <c r="I413" s="117"/>
      <c r="J413" s="117"/>
      <c r="K413" s="117"/>
      <c r="L413" s="117"/>
      <c r="M413" s="117"/>
      <c r="N413" s="117"/>
      <c r="O413" s="117"/>
      <c r="P413" s="117"/>
      <c r="Q413" s="117"/>
      <c r="R413" s="117"/>
      <c r="S413" s="117"/>
      <c r="T413" s="117"/>
      <c r="U413" s="117"/>
      <c r="V413" s="117"/>
      <c r="W413" s="117"/>
      <c r="X413" s="117"/>
      <c r="Y413" s="117"/>
      <c r="Z413" s="117"/>
    </row>
    <row r="414">
      <c r="A414" s="117"/>
      <c r="B414" s="117"/>
      <c r="C414" s="117"/>
      <c r="D414" s="117"/>
      <c r="E414" s="117"/>
      <c r="F414" s="117"/>
      <c r="G414" s="117"/>
      <c r="H414" s="117"/>
      <c r="I414" s="117"/>
      <c r="J414" s="117"/>
      <c r="K414" s="117"/>
      <c r="L414" s="117"/>
      <c r="M414" s="117"/>
      <c r="N414" s="117"/>
      <c r="O414" s="117"/>
      <c r="P414" s="117"/>
      <c r="Q414" s="117"/>
      <c r="R414" s="117"/>
      <c r="S414" s="117"/>
      <c r="T414" s="117"/>
      <c r="U414" s="117"/>
      <c r="V414" s="117"/>
      <c r="W414" s="117"/>
      <c r="X414" s="117"/>
      <c r="Y414" s="117"/>
      <c r="Z414" s="117"/>
    </row>
    <row r="415">
      <c r="A415" s="117"/>
      <c r="B415" s="117"/>
      <c r="C415" s="117"/>
      <c r="D415" s="117"/>
      <c r="E415" s="117"/>
      <c r="F415" s="117"/>
      <c r="G415" s="117"/>
      <c r="H415" s="117"/>
      <c r="I415" s="117"/>
      <c r="J415" s="117"/>
      <c r="K415" s="117"/>
      <c r="L415" s="117"/>
      <c r="M415" s="117"/>
      <c r="N415" s="117"/>
      <c r="O415" s="117"/>
      <c r="P415" s="117"/>
      <c r="Q415" s="117"/>
      <c r="R415" s="117"/>
      <c r="S415" s="117"/>
      <c r="T415" s="117"/>
      <c r="U415" s="117"/>
      <c r="V415" s="117"/>
      <c r="W415" s="117"/>
      <c r="X415" s="117"/>
      <c r="Y415" s="117"/>
      <c r="Z415" s="117"/>
    </row>
    <row r="416">
      <c r="A416" s="117"/>
      <c r="B416" s="117"/>
      <c r="C416" s="117"/>
      <c r="D416" s="117"/>
      <c r="E416" s="117"/>
      <c r="F416" s="117"/>
      <c r="G416" s="117"/>
      <c r="H416" s="117"/>
      <c r="I416" s="117"/>
      <c r="J416" s="117"/>
      <c r="K416" s="117"/>
      <c r="L416" s="117"/>
      <c r="M416" s="117"/>
      <c r="N416" s="117"/>
      <c r="O416" s="117"/>
      <c r="P416" s="117"/>
      <c r="Q416" s="117"/>
      <c r="R416" s="117"/>
      <c r="S416" s="117"/>
      <c r="T416" s="117"/>
      <c r="U416" s="117"/>
      <c r="V416" s="117"/>
      <c r="W416" s="117"/>
      <c r="X416" s="117"/>
      <c r="Y416" s="117"/>
      <c r="Z416" s="117"/>
    </row>
    <row r="417">
      <c r="A417" s="117"/>
      <c r="B417" s="117"/>
      <c r="C417" s="117"/>
      <c r="D417" s="117"/>
      <c r="E417" s="117"/>
      <c r="F417" s="117"/>
      <c r="G417" s="117"/>
      <c r="H417" s="117"/>
      <c r="I417" s="117"/>
      <c r="J417" s="117"/>
      <c r="K417" s="117"/>
      <c r="L417" s="117"/>
      <c r="M417" s="117"/>
      <c r="N417" s="117"/>
      <c r="O417" s="117"/>
      <c r="P417" s="117"/>
      <c r="Q417" s="117"/>
      <c r="R417" s="117"/>
      <c r="S417" s="117"/>
      <c r="T417" s="117"/>
      <c r="U417" s="117"/>
      <c r="V417" s="117"/>
      <c r="W417" s="117"/>
      <c r="X417" s="117"/>
      <c r="Y417" s="117"/>
      <c r="Z417" s="117"/>
    </row>
    <row r="418">
      <c r="A418" s="117"/>
      <c r="B418" s="117"/>
      <c r="C418" s="117"/>
      <c r="D418" s="117"/>
      <c r="E418" s="117"/>
      <c r="F418" s="117"/>
      <c r="G418" s="117"/>
      <c r="H418" s="117"/>
      <c r="I418" s="117"/>
      <c r="J418" s="117"/>
      <c r="K418" s="117"/>
      <c r="L418" s="117"/>
      <c r="M418" s="117"/>
      <c r="N418" s="117"/>
      <c r="O418" s="117"/>
      <c r="P418" s="117"/>
      <c r="Q418" s="117"/>
      <c r="R418" s="117"/>
      <c r="S418" s="117"/>
      <c r="T418" s="117"/>
      <c r="U418" s="117"/>
      <c r="V418" s="117"/>
      <c r="W418" s="117"/>
      <c r="X418" s="117"/>
      <c r="Y418" s="117"/>
      <c r="Z418" s="117"/>
    </row>
    <row r="419">
      <c r="A419" s="117"/>
      <c r="B419" s="117"/>
      <c r="C419" s="117"/>
      <c r="D419" s="117"/>
      <c r="E419" s="117"/>
      <c r="F419" s="117"/>
      <c r="G419" s="117"/>
      <c r="H419" s="117"/>
      <c r="I419" s="117"/>
      <c r="J419" s="117"/>
      <c r="K419" s="117"/>
      <c r="L419" s="117"/>
      <c r="M419" s="117"/>
      <c r="N419" s="117"/>
      <c r="O419" s="117"/>
      <c r="P419" s="117"/>
      <c r="Q419" s="117"/>
      <c r="R419" s="117"/>
      <c r="S419" s="117"/>
      <c r="T419" s="117"/>
      <c r="U419" s="117"/>
      <c r="V419" s="117"/>
      <c r="W419" s="117"/>
      <c r="X419" s="117"/>
      <c r="Y419" s="117"/>
      <c r="Z419" s="117"/>
    </row>
    <row r="420">
      <c r="A420" s="117"/>
      <c r="B420" s="117"/>
      <c r="C420" s="117"/>
      <c r="D420" s="117"/>
      <c r="E420" s="117"/>
      <c r="F420" s="117"/>
      <c r="G420" s="117"/>
      <c r="H420" s="117"/>
      <c r="I420" s="117"/>
      <c r="J420" s="117"/>
      <c r="K420" s="117"/>
      <c r="L420" s="117"/>
      <c r="M420" s="117"/>
      <c r="N420" s="117"/>
      <c r="O420" s="117"/>
      <c r="P420" s="117"/>
      <c r="Q420" s="117"/>
      <c r="R420" s="117"/>
      <c r="S420" s="117"/>
      <c r="T420" s="117"/>
      <c r="U420" s="117"/>
      <c r="V420" s="117"/>
      <c r="W420" s="117"/>
      <c r="X420" s="117"/>
      <c r="Y420" s="117"/>
      <c r="Z420" s="117"/>
    </row>
    <row r="421">
      <c r="A421" s="117"/>
      <c r="B421" s="117"/>
      <c r="C421" s="117"/>
      <c r="D421" s="117"/>
      <c r="E421" s="117"/>
      <c r="F421" s="117"/>
      <c r="G421" s="117"/>
      <c r="H421" s="117"/>
      <c r="I421" s="117"/>
      <c r="J421" s="117"/>
      <c r="K421" s="117"/>
      <c r="L421" s="117"/>
      <c r="M421" s="117"/>
      <c r="N421" s="117"/>
      <c r="O421" s="117"/>
      <c r="P421" s="117"/>
      <c r="Q421" s="117"/>
      <c r="R421" s="117"/>
      <c r="S421" s="117"/>
      <c r="T421" s="117"/>
      <c r="U421" s="117"/>
      <c r="V421" s="117"/>
      <c r="W421" s="117"/>
      <c r="X421" s="117"/>
      <c r="Y421" s="117"/>
      <c r="Z421" s="117"/>
    </row>
    <row r="422">
      <c r="A422" s="117"/>
      <c r="B422" s="117"/>
      <c r="C422" s="117"/>
      <c r="D422" s="117"/>
      <c r="E422" s="117"/>
      <c r="F422" s="117"/>
      <c r="G422" s="117"/>
      <c r="H422" s="117"/>
      <c r="I422" s="117"/>
      <c r="J422" s="117"/>
      <c r="K422" s="117"/>
      <c r="L422" s="117"/>
      <c r="M422" s="117"/>
      <c r="N422" s="117"/>
      <c r="O422" s="117"/>
      <c r="P422" s="117"/>
      <c r="Q422" s="117"/>
      <c r="R422" s="117"/>
      <c r="S422" s="117"/>
      <c r="T422" s="117"/>
      <c r="U422" s="117"/>
      <c r="V422" s="117"/>
      <c r="W422" s="117"/>
      <c r="X422" s="117"/>
      <c r="Y422" s="117"/>
      <c r="Z422" s="117"/>
    </row>
    <row r="423">
      <c r="A423" s="117"/>
      <c r="B423" s="117"/>
      <c r="C423" s="117"/>
      <c r="D423" s="117"/>
      <c r="E423" s="117"/>
      <c r="F423" s="117"/>
      <c r="G423" s="117"/>
      <c r="H423" s="117"/>
      <c r="I423" s="117"/>
      <c r="J423" s="117"/>
      <c r="K423" s="117"/>
      <c r="L423" s="117"/>
      <c r="M423" s="117"/>
      <c r="N423" s="117"/>
      <c r="O423" s="117"/>
      <c r="P423" s="117"/>
      <c r="Q423" s="117"/>
      <c r="R423" s="117"/>
      <c r="S423" s="117"/>
      <c r="T423" s="117"/>
      <c r="U423" s="117"/>
      <c r="V423" s="117"/>
      <c r="W423" s="117"/>
      <c r="X423" s="117"/>
      <c r="Y423" s="117"/>
      <c r="Z423" s="117"/>
    </row>
    <row r="424">
      <c r="A424" s="117"/>
      <c r="B424" s="117"/>
      <c r="C424" s="117"/>
      <c r="D424" s="117"/>
      <c r="E424" s="117"/>
      <c r="F424" s="117"/>
      <c r="G424" s="117"/>
      <c r="H424" s="117"/>
      <c r="I424" s="117"/>
      <c r="J424" s="117"/>
      <c r="K424" s="117"/>
      <c r="L424" s="117"/>
      <c r="M424" s="117"/>
      <c r="N424" s="117"/>
      <c r="O424" s="117"/>
      <c r="P424" s="117"/>
      <c r="Q424" s="117"/>
      <c r="R424" s="117"/>
      <c r="S424" s="117"/>
      <c r="T424" s="117"/>
      <c r="U424" s="117"/>
      <c r="V424" s="117"/>
      <c r="W424" s="117"/>
      <c r="X424" s="117"/>
      <c r="Y424" s="117"/>
      <c r="Z424" s="117"/>
    </row>
    <row r="425">
      <c r="A425" s="117"/>
      <c r="B425" s="117"/>
      <c r="C425" s="117"/>
      <c r="D425" s="117"/>
      <c r="E425" s="117"/>
      <c r="F425" s="117"/>
      <c r="G425" s="117"/>
      <c r="H425" s="117"/>
      <c r="I425" s="117"/>
      <c r="J425" s="117"/>
      <c r="K425" s="117"/>
      <c r="L425" s="117"/>
      <c r="M425" s="117"/>
      <c r="N425" s="117"/>
      <c r="O425" s="117"/>
      <c r="P425" s="117"/>
      <c r="Q425" s="117"/>
      <c r="R425" s="117"/>
      <c r="S425" s="117"/>
      <c r="T425" s="117"/>
      <c r="U425" s="117"/>
      <c r="V425" s="117"/>
      <c r="W425" s="117"/>
      <c r="X425" s="117"/>
      <c r="Y425" s="117"/>
      <c r="Z425" s="117"/>
    </row>
    <row r="426">
      <c r="A426" s="117"/>
      <c r="B426" s="117"/>
      <c r="C426" s="117"/>
      <c r="D426" s="117"/>
      <c r="E426" s="117"/>
      <c r="F426" s="117"/>
      <c r="G426" s="117"/>
      <c r="H426" s="117"/>
      <c r="I426" s="117"/>
      <c r="J426" s="117"/>
      <c r="K426" s="117"/>
      <c r="L426" s="117"/>
      <c r="M426" s="117"/>
      <c r="N426" s="117"/>
      <c r="O426" s="117"/>
      <c r="P426" s="117"/>
      <c r="Q426" s="117"/>
      <c r="R426" s="117"/>
      <c r="S426" s="117"/>
      <c r="T426" s="117"/>
      <c r="U426" s="117"/>
      <c r="V426" s="117"/>
      <c r="W426" s="117"/>
      <c r="X426" s="117"/>
      <c r="Y426" s="117"/>
      <c r="Z426" s="117"/>
    </row>
    <row r="427">
      <c r="A427" s="117"/>
      <c r="B427" s="117"/>
      <c r="C427" s="117"/>
      <c r="D427" s="117"/>
      <c r="E427" s="117"/>
      <c r="F427" s="117"/>
      <c r="G427" s="117"/>
      <c r="H427" s="117"/>
      <c r="I427" s="117"/>
      <c r="J427" s="117"/>
      <c r="K427" s="117"/>
      <c r="L427" s="117"/>
      <c r="M427" s="117"/>
      <c r="N427" s="117"/>
      <c r="O427" s="117"/>
      <c r="P427" s="117"/>
      <c r="Q427" s="117"/>
      <c r="R427" s="117"/>
      <c r="S427" s="117"/>
      <c r="T427" s="117"/>
      <c r="U427" s="117"/>
      <c r="V427" s="117"/>
      <c r="W427" s="117"/>
      <c r="X427" s="117"/>
      <c r="Y427" s="117"/>
      <c r="Z427" s="117"/>
    </row>
    <row r="428">
      <c r="A428" s="117"/>
      <c r="B428" s="117"/>
      <c r="C428" s="117"/>
      <c r="D428" s="117"/>
      <c r="E428" s="117"/>
      <c r="F428" s="117"/>
      <c r="G428" s="117"/>
      <c r="H428" s="117"/>
      <c r="I428" s="117"/>
      <c r="J428" s="117"/>
      <c r="K428" s="117"/>
      <c r="L428" s="117"/>
      <c r="M428" s="117"/>
      <c r="N428" s="117"/>
      <c r="O428" s="117"/>
      <c r="P428" s="117"/>
      <c r="Q428" s="117"/>
      <c r="R428" s="117"/>
      <c r="S428" s="117"/>
      <c r="T428" s="117"/>
      <c r="U428" s="117"/>
      <c r="V428" s="117"/>
      <c r="W428" s="117"/>
      <c r="X428" s="117"/>
      <c r="Y428" s="117"/>
      <c r="Z428" s="117"/>
    </row>
    <row r="429">
      <c r="A429" s="117"/>
      <c r="B429" s="117"/>
      <c r="C429" s="117"/>
      <c r="D429" s="117"/>
      <c r="E429" s="117"/>
      <c r="F429" s="117"/>
      <c r="G429" s="117"/>
      <c r="H429" s="117"/>
      <c r="I429" s="117"/>
      <c r="J429" s="117"/>
      <c r="K429" s="117"/>
      <c r="L429" s="117"/>
      <c r="M429" s="117"/>
      <c r="N429" s="117"/>
      <c r="O429" s="117"/>
      <c r="P429" s="117"/>
      <c r="Q429" s="117"/>
      <c r="R429" s="117"/>
      <c r="S429" s="117"/>
      <c r="T429" s="117"/>
      <c r="U429" s="117"/>
      <c r="V429" s="117"/>
      <c r="W429" s="117"/>
      <c r="X429" s="117"/>
      <c r="Y429" s="117"/>
      <c r="Z429" s="117"/>
    </row>
    <row r="430">
      <c r="A430" s="117"/>
      <c r="B430" s="117"/>
      <c r="C430" s="117"/>
      <c r="D430" s="117"/>
      <c r="E430" s="117"/>
      <c r="F430" s="117"/>
      <c r="G430" s="117"/>
      <c r="H430" s="117"/>
      <c r="I430" s="117"/>
      <c r="J430" s="117"/>
      <c r="K430" s="117"/>
      <c r="L430" s="117"/>
      <c r="M430" s="117"/>
      <c r="N430" s="117"/>
      <c r="O430" s="117"/>
      <c r="P430" s="117"/>
      <c r="Q430" s="117"/>
      <c r="R430" s="117"/>
      <c r="S430" s="117"/>
      <c r="T430" s="117"/>
      <c r="U430" s="117"/>
      <c r="V430" s="117"/>
      <c r="W430" s="117"/>
      <c r="X430" s="117"/>
      <c r="Y430" s="117"/>
      <c r="Z430" s="117"/>
    </row>
    <row r="431">
      <c r="A431" s="117"/>
      <c r="B431" s="117"/>
      <c r="C431" s="117"/>
      <c r="D431" s="117"/>
      <c r="E431" s="117"/>
      <c r="F431" s="117"/>
      <c r="G431" s="117"/>
      <c r="H431" s="117"/>
      <c r="I431" s="117"/>
      <c r="J431" s="117"/>
      <c r="K431" s="117"/>
      <c r="L431" s="117"/>
      <c r="M431" s="117"/>
      <c r="N431" s="117"/>
      <c r="O431" s="117"/>
      <c r="P431" s="117"/>
      <c r="Q431" s="117"/>
      <c r="R431" s="117"/>
      <c r="S431" s="117"/>
      <c r="T431" s="117"/>
      <c r="U431" s="117"/>
      <c r="V431" s="117"/>
      <c r="W431" s="117"/>
      <c r="X431" s="117"/>
      <c r="Y431" s="117"/>
      <c r="Z431" s="117"/>
    </row>
    <row r="432">
      <c r="A432" s="117"/>
      <c r="B432" s="117"/>
      <c r="C432" s="117"/>
      <c r="D432" s="117"/>
      <c r="E432" s="117"/>
      <c r="F432" s="117"/>
      <c r="G432" s="117"/>
      <c r="H432" s="117"/>
      <c r="I432" s="117"/>
      <c r="J432" s="117"/>
      <c r="K432" s="117"/>
      <c r="L432" s="117"/>
      <c r="M432" s="117"/>
      <c r="N432" s="117"/>
      <c r="O432" s="117"/>
      <c r="P432" s="117"/>
      <c r="Q432" s="117"/>
      <c r="R432" s="117"/>
      <c r="S432" s="117"/>
      <c r="T432" s="117"/>
      <c r="U432" s="117"/>
      <c r="V432" s="117"/>
      <c r="W432" s="117"/>
      <c r="X432" s="117"/>
      <c r="Y432" s="117"/>
      <c r="Z432" s="117"/>
    </row>
    <row r="433">
      <c r="A433" s="117"/>
      <c r="B433" s="117"/>
      <c r="C433" s="117"/>
      <c r="D433" s="117"/>
      <c r="E433" s="117"/>
      <c r="F433" s="117"/>
      <c r="G433" s="117"/>
      <c r="H433" s="117"/>
      <c r="I433" s="117"/>
      <c r="J433" s="117"/>
      <c r="K433" s="117"/>
      <c r="L433" s="117"/>
      <c r="M433" s="117"/>
      <c r="N433" s="117"/>
      <c r="O433" s="117"/>
      <c r="P433" s="117"/>
      <c r="Q433" s="117"/>
      <c r="R433" s="117"/>
      <c r="S433" s="117"/>
      <c r="T433" s="117"/>
      <c r="U433" s="117"/>
      <c r="V433" s="117"/>
      <c r="W433" s="117"/>
      <c r="X433" s="117"/>
      <c r="Y433" s="117"/>
      <c r="Z433" s="117"/>
    </row>
    <row r="434">
      <c r="A434" s="117"/>
      <c r="B434" s="117"/>
      <c r="C434" s="117"/>
      <c r="D434" s="117"/>
      <c r="E434" s="117"/>
      <c r="F434" s="117"/>
      <c r="G434" s="117"/>
      <c r="H434" s="117"/>
      <c r="I434" s="117"/>
      <c r="J434" s="117"/>
      <c r="K434" s="117"/>
      <c r="L434" s="117"/>
      <c r="M434" s="117"/>
      <c r="N434" s="117"/>
      <c r="O434" s="117"/>
      <c r="P434" s="117"/>
      <c r="Q434" s="117"/>
      <c r="R434" s="117"/>
      <c r="S434" s="117"/>
      <c r="T434" s="117"/>
      <c r="U434" s="117"/>
      <c r="V434" s="117"/>
      <c r="W434" s="117"/>
      <c r="X434" s="117"/>
      <c r="Y434" s="117"/>
      <c r="Z434" s="117"/>
    </row>
    <row r="435">
      <c r="A435" s="117"/>
      <c r="B435" s="117"/>
      <c r="C435" s="117"/>
      <c r="D435" s="117"/>
      <c r="E435" s="117"/>
      <c r="F435" s="117"/>
      <c r="G435" s="117"/>
      <c r="H435" s="117"/>
      <c r="I435" s="117"/>
      <c r="J435" s="117"/>
      <c r="K435" s="117"/>
      <c r="L435" s="117"/>
      <c r="M435" s="117"/>
      <c r="N435" s="117"/>
      <c r="O435" s="117"/>
      <c r="P435" s="117"/>
      <c r="Q435" s="117"/>
      <c r="R435" s="117"/>
      <c r="S435" s="117"/>
      <c r="T435" s="117"/>
      <c r="U435" s="117"/>
      <c r="V435" s="117"/>
      <c r="W435" s="117"/>
      <c r="X435" s="117"/>
      <c r="Y435" s="117"/>
      <c r="Z435" s="117"/>
    </row>
    <row r="436">
      <c r="A436" s="117"/>
      <c r="B436" s="117"/>
      <c r="C436" s="117"/>
      <c r="D436" s="117"/>
      <c r="E436" s="117"/>
      <c r="F436" s="117"/>
      <c r="G436" s="117"/>
      <c r="H436" s="117"/>
      <c r="I436" s="117"/>
      <c r="J436" s="117"/>
      <c r="K436" s="117"/>
      <c r="L436" s="117"/>
      <c r="M436" s="117"/>
      <c r="N436" s="117"/>
      <c r="O436" s="117"/>
      <c r="P436" s="117"/>
      <c r="Q436" s="117"/>
      <c r="R436" s="117"/>
      <c r="S436" s="117"/>
      <c r="T436" s="117"/>
      <c r="U436" s="117"/>
      <c r="V436" s="117"/>
      <c r="W436" s="117"/>
      <c r="X436" s="117"/>
      <c r="Y436" s="117"/>
      <c r="Z436" s="117"/>
    </row>
    <row r="437">
      <c r="A437" s="117"/>
      <c r="B437" s="117"/>
      <c r="C437" s="117"/>
      <c r="D437" s="117"/>
      <c r="E437" s="117"/>
      <c r="F437" s="117"/>
      <c r="G437" s="117"/>
      <c r="H437" s="117"/>
      <c r="I437" s="117"/>
      <c r="J437" s="117"/>
      <c r="K437" s="117"/>
      <c r="L437" s="117"/>
      <c r="M437" s="117"/>
      <c r="N437" s="117"/>
      <c r="O437" s="117"/>
      <c r="P437" s="117"/>
      <c r="Q437" s="117"/>
      <c r="R437" s="117"/>
      <c r="S437" s="117"/>
      <c r="T437" s="117"/>
      <c r="U437" s="117"/>
      <c r="V437" s="117"/>
      <c r="W437" s="117"/>
      <c r="X437" s="117"/>
      <c r="Y437" s="117"/>
      <c r="Z437" s="117"/>
    </row>
    <row r="438">
      <c r="A438" s="117"/>
      <c r="B438" s="117"/>
      <c r="C438" s="117"/>
      <c r="D438" s="117"/>
      <c r="E438" s="117"/>
      <c r="F438" s="117"/>
      <c r="G438" s="117"/>
      <c r="H438" s="117"/>
      <c r="I438" s="117"/>
      <c r="J438" s="117"/>
      <c r="K438" s="117"/>
      <c r="L438" s="117"/>
      <c r="M438" s="117"/>
      <c r="N438" s="117"/>
      <c r="O438" s="117"/>
      <c r="P438" s="117"/>
      <c r="Q438" s="117"/>
      <c r="R438" s="117"/>
      <c r="S438" s="117"/>
      <c r="T438" s="117"/>
      <c r="U438" s="117"/>
      <c r="V438" s="117"/>
      <c r="W438" s="117"/>
      <c r="X438" s="117"/>
      <c r="Y438" s="117"/>
      <c r="Z438" s="117"/>
    </row>
    <row r="439">
      <c r="A439" s="117"/>
      <c r="B439" s="117"/>
      <c r="C439" s="117"/>
      <c r="D439" s="117"/>
      <c r="E439" s="117"/>
      <c r="F439" s="117"/>
      <c r="G439" s="117"/>
      <c r="H439" s="117"/>
      <c r="I439" s="117"/>
      <c r="J439" s="117"/>
      <c r="K439" s="117"/>
      <c r="L439" s="117"/>
      <c r="M439" s="117"/>
      <c r="N439" s="117"/>
      <c r="O439" s="117"/>
      <c r="P439" s="117"/>
      <c r="Q439" s="117"/>
      <c r="R439" s="117"/>
      <c r="S439" s="117"/>
      <c r="T439" s="117"/>
      <c r="U439" s="117"/>
      <c r="V439" s="117"/>
      <c r="W439" s="117"/>
      <c r="X439" s="117"/>
      <c r="Y439" s="117"/>
      <c r="Z439" s="117"/>
    </row>
    <row r="440">
      <c r="A440" s="117"/>
      <c r="B440" s="117"/>
      <c r="C440" s="117"/>
      <c r="D440" s="117"/>
      <c r="E440" s="117"/>
      <c r="F440" s="117"/>
      <c r="G440" s="117"/>
      <c r="H440" s="117"/>
      <c r="I440" s="117"/>
      <c r="J440" s="117"/>
      <c r="K440" s="117"/>
      <c r="L440" s="117"/>
      <c r="M440" s="117"/>
      <c r="N440" s="117"/>
      <c r="O440" s="117"/>
      <c r="P440" s="117"/>
      <c r="Q440" s="117"/>
      <c r="R440" s="117"/>
      <c r="S440" s="117"/>
      <c r="T440" s="117"/>
      <c r="U440" s="117"/>
      <c r="V440" s="117"/>
      <c r="W440" s="117"/>
      <c r="X440" s="117"/>
      <c r="Y440" s="117"/>
      <c r="Z440" s="117"/>
    </row>
    <row r="441">
      <c r="A441" s="117"/>
      <c r="B441" s="117"/>
      <c r="C441" s="117"/>
      <c r="D441" s="117"/>
      <c r="E441" s="117"/>
      <c r="F441" s="117"/>
      <c r="G441" s="117"/>
      <c r="H441" s="117"/>
      <c r="I441" s="117"/>
      <c r="J441" s="117"/>
      <c r="K441" s="117"/>
      <c r="L441" s="117"/>
      <c r="M441" s="117"/>
      <c r="N441" s="117"/>
      <c r="O441" s="117"/>
      <c r="P441" s="117"/>
      <c r="Q441" s="117"/>
      <c r="R441" s="117"/>
      <c r="S441" s="117"/>
      <c r="T441" s="117"/>
      <c r="U441" s="117"/>
      <c r="V441" s="117"/>
      <c r="W441" s="117"/>
      <c r="X441" s="117"/>
      <c r="Y441" s="117"/>
      <c r="Z441" s="117"/>
    </row>
    <row r="442">
      <c r="A442" s="117"/>
      <c r="B442" s="117"/>
      <c r="C442" s="117"/>
      <c r="D442" s="117"/>
      <c r="E442" s="117"/>
      <c r="F442" s="117"/>
      <c r="G442" s="117"/>
      <c r="H442" s="117"/>
      <c r="I442" s="117"/>
      <c r="J442" s="117"/>
      <c r="K442" s="117"/>
      <c r="L442" s="117"/>
      <c r="M442" s="117"/>
      <c r="N442" s="117"/>
      <c r="O442" s="117"/>
      <c r="P442" s="117"/>
      <c r="Q442" s="117"/>
      <c r="R442" s="117"/>
      <c r="S442" s="117"/>
      <c r="T442" s="117"/>
      <c r="U442" s="117"/>
      <c r="V442" s="117"/>
      <c r="W442" s="117"/>
      <c r="X442" s="117"/>
      <c r="Y442" s="117"/>
      <c r="Z442" s="117"/>
    </row>
    <row r="443">
      <c r="A443" s="117"/>
      <c r="B443" s="117"/>
      <c r="C443" s="117"/>
      <c r="D443" s="117"/>
      <c r="E443" s="117"/>
      <c r="F443" s="117"/>
      <c r="G443" s="117"/>
      <c r="H443" s="117"/>
      <c r="I443" s="117"/>
      <c r="J443" s="117"/>
      <c r="K443" s="117"/>
      <c r="L443" s="117"/>
      <c r="M443" s="117"/>
      <c r="N443" s="117"/>
      <c r="O443" s="117"/>
      <c r="P443" s="117"/>
      <c r="Q443" s="117"/>
      <c r="R443" s="117"/>
      <c r="S443" s="117"/>
      <c r="T443" s="117"/>
      <c r="U443" s="117"/>
      <c r="V443" s="117"/>
      <c r="W443" s="117"/>
      <c r="X443" s="117"/>
      <c r="Y443" s="117"/>
      <c r="Z443" s="117"/>
    </row>
    <row r="444">
      <c r="A444" s="117"/>
      <c r="B444" s="117"/>
      <c r="C444" s="117"/>
      <c r="D444" s="117"/>
      <c r="E444" s="117"/>
      <c r="F444" s="117"/>
      <c r="G444" s="117"/>
      <c r="H444" s="117"/>
      <c r="I444" s="117"/>
      <c r="J444" s="117"/>
      <c r="K444" s="117"/>
      <c r="L444" s="117"/>
      <c r="M444" s="117"/>
      <c r="N444" s="117"/>
      <c r="O444" s="117"/>
      <c r="P444" s="117"/>
      <c r="Q444" s="117"/>
      <c r="R444" s="117"/>
      <c r="S444" s="117"/>
      <c r="T444" s="117"/>
      <c r="U444" s="117"/>
      <c r="V444" s="117"/>
      <c r="W444" s="117"/>
      <c r="X444" s="117"/>
      <c r="Y444" s="117"/>
      <c r="Z444" s="117"/>
    </row>
    <row r="445">
      <c r="A445" s="117"/>
      <c r="B445" s="117"/>
      <c r="C445" s="117"/>
      <c r="D445" s="117"/>
      <c r="E445" s="117"/>
      <c r="F445" s="117"/>
      <c r="G445" s="117"/>
      <c r="H445" s="117"/>
      <c r="I445" s="117"/>
      <c r="J445" s="117"/>
      <c r="K445" s="117"/>
      <c r="L445" s="117"/>
      <c r="M445" s="117"/>
      <c r="N445" s="117"/>
      <c r="O445" s="117"/>
      <c r="P445" s="117"/>
      <c r="Q445" s="117"/>
      <c r="R445" s="117"/>
      <c r="S445" s="117"/>
      <c r="T445" s="117"/>
      <c r="U445" s="117"/>
      <c r="V445" s="117"/>
      <c r="W445" s="117"/>
      <c r="X445" s="117"/>
      <c r="Y445" s="117"/>
      <c r="Z445" s="117"/>
    </row>
    <row r="446">
      <c r="A446" s="117"/>
      <c r="B446" s="117"/>
      <c r="C446" s="117"/>
      <c r="D446" s="117"/>
      <c r="E446" s="117"/>
      <c r="F446" s="117"/>
      <c r="G446" s="117"/>
      <c r="H446" s="117"/>
      <c r="I446" s="117"/>
      <c r="J446" s="117"/>
      <c r="K446" s="117"/>
      <c r="L446" s="117"/>
      <c r="M446" s="117"/>
      <c r="N446" s="117"/>
      <c r="O446" s="117"/>
      <c r="P446" s="117"/>
      <c r="Q446" s="117"/>
      <c r="R446" s="117"/>
      <c r="S446" s="117"/>
      <c r="T446" s="117"/>
      <c r="U446" s="117"/>
      <c r="V446" s="117"/>
      <c r="W446" s="117"/>
      <c r="X446" s="117"/>
      <c r="Y446" s="117"/>
      <c r="Z446" s="117"/>
    </row>
    <row r="447">
      <c r="A447" s="117"/>
      <c r="B447" s="117"/>
      <c r="C447" s="117"/>
      <c r="D447" s="117"/>
      <c r="E447" s="117"/>
      <c r="F447" s="117"/>
      <c r="G447" s="117"/>
      <c r="H447" s="117"/>
      <c r="I447" s="117"/>
      <c r="J447" s="117"/>
      <c r="K447" s="117"/>
      <c r="L447" s="117"/>
      <c r="M447" s="117"/>
      <c r="N447" s="117"/>
      <c r="O447" s="117"/>
      <c r="P447" s="117"/>
      <c r="Q447" s="117"/>
      <c r="R447" s="117"/>
      <c r="S447" s="117"/>
      <c r="T447" s="117"/>
      <c r="U447" s="117"/>
      <c r="V447" s="117"/>
      <c r="W447" s="117"/>
      <c r="X447" s="117"/>
      <c r="Y447" s="117"/>
      <c r="Z447" s="117"/>
    </row>
    <row r="448">
      <c r="A448" s="117"/>
      <c r="B448" s="117"/>
      <c r="C448" s="117"/>
      <c r="D448" s="117"/>
      <c r="E448" s="117"/>
      <c r="F448" s="117"/>
      <c r="G448" s="117"/>
      <c r="H448" s="117"/>
      <c r="I448" s="117"/>
      <c r="J448" s="117"/>
      <c r="K448" s="117"/>
      <c r="L448" s="117"/>
      <c r="M448" s="117"/>
      <c r="N448" s="117"/>
      <c r="O448" s="117"/>
      <c r="P448" s="117"/>
      <c r="Q448" s="117"/>
      <c r="R448" s="117"/>
      <c r="S448" s="117"/>
      <c r="T448" s="117"/>
      <c r="U448" s="117"/>
      <c r="V448" s="117"/>
      <c r="W448" s="117"/>
      <c r="X448" s="117"/>
      <c r="Y448" s="117"/>
      <c r="Z448" s="117"/>
    </row>
    <row r="449">
      <c r="A449" s="117"/>
      <c r="B449" s="117"/>
      <c r="C449" s="117"/>
      <c r="D449" s="117"/>
      <c r="E449" s="117"/>
      <c r="F449" s="117"/>
      <c r="G449" s="117"/>
      <c r="H449" s="117"/>
      <c r="I449" s="117"/>
      <c r="J449" s="117"/>
      <c r="K449" s="117"/>
      <c r="L449" s="117"/>
      <c r="M449" s="117"/>
      <c r="N449" s="117"/>
      <c r="O449" s="117"/>
      <c r="P449" s="117"/>
      <c r="Q449" s="117"/>
      <c r="R449" s="117"/>
      <c r="S449" s="117"/>
      <c r="T449" s="117"/>
      <c r="U449" s="117"/>
      <c r="V449" s="117"/>
      <c r="W449" s="117"/>
      <c r="X449" s="117"/>
      <c r="Y449" s="117"/>
      <c r="Z449" s="117"/>
    </row>
    <row r="450">
      <c r="A450" s="117"/>
      <c r="B450" s="117"/>
      <c r="C450" s="117"/>
      <c r="D450" s="117"/>
      <c r="E450" s="117"/>
      <c r="F450" s="117"/>
      <c r="G450" s="117"/>
      <c r="H450" s="117"/>
      <c r="I450" s="117"/>
      <c r="J450" s="117"/>
      <c r="K450" s="117"/>
      <c r="L450" s="117"/>
      <c r="M450" s="117"/>
      <c r="N450" s="117"/>
      <c r="O450" s="117"/>
      <c r="P450" s="117"/>
      <c r="Q450" s="117"/>
      <c r="R450" s="117"/>
      <c r="S450" s="117"/>
      <c r="T450" s="117"/>
      <c r="U450" s="117"/>
      <c r="V450" s="117"/>
      <c r="W450" s="117"/>
      <c r="X450" s="117"/>
      <c r="Y450" s="117"/>
      <c r="Z450" s="117"/>
    </row>
    <row r="451">
      <c r="A451" s="117"/>
      <c r="B451" s="117"/>
      <c r="C451" s="117"/>
      <c r="D451" s="117"/>
      <c r="E451" s="117"/>
      <c r="F451" s="117"/>
      <c r="G451" s="117"/>
      <c r="H451" s="117"/>
      <c r="I451" s="117"/>
      <c r="J451" s="117"/>
      <c r="K451" s="117"/>
      <c r="L451" s="117"/>
      <c r="M451" s="117"/>
      <c r="N451" s="117"/>
      <c r="O451" s="117"/>
      <c r="P451" s="117"/>
      <c r="Q451" s="117"/>
      <c r="R451" s="117"/>
      <c r="S451" s="117"/>
      <c r="T451" s="117"/>
      <c r="U451" s="117"/>
      <c r="V451" s="117"/>
      <c r="W451" s="117"/>
      <c r="X451" s="117"/>
      <c r="Y451" s="117"/>
      <c r="Z451" s="117"/>
    </row>
    <row r="452">
      <c r="A452" s="117"/>
      <c r="B452" s="117"/>
      <c r="C452" s="117"/>
      <c r="D452" s="117"/>
      <c r="E452" s="117"/>
      <c r="F452" s="117"/>
      <c r="G452" s="117"/>
      <c r="H452" s="117"/>
      <c r="I452" s="117"/>
      <c r="J452" s="117"/>
      <c r="K452" s="117"/>
      <c r="L452" s="117"/>
      <c r="M452" s="117"/>
      <c r="N452" s="117"/>
      <c r="O452" s="117"/>
      <c r="P452" s="117"/>
      <c r="Q452" s="117"/>
      <c r="R452" s="117"/>
      <c r="S452" s="117"/>
      <c r="T452" s="117"/>
      <c r="U452" s="117"/>
      <c r="V452" s="117"/>
      <c r="W452" s="117"/>
      <c r="X452" s="117"/>
      <c r="Y452" s="117"/>
      <c r="Z452" s="117"/>
    </row>
    <row r="453">
      <c r="A453" s="117"/>
      <c r="B453" s="117"/>
      <c r="C453" s="117"/>
      <c r="D453" s="117"/>
      <c r="E453" s="117"/>
      <c r="F453" s="117"/>
      <c r="G453" s="117"/>
      <c r="H453" s="117"/>
      <c r="I453" s="117"/>
      <c r="J453" s="117"/>
      <c r="K453" s="117"/>
      <c r="L453" s="117"/>
      <c r="M453" s="117"/>
      <c r="N453" s="117"/>
      <c r="O453" s="117"/>
      <c r="P453" s="117"/>
      <c r="Q453" s="117"/>
      <c r="R453" s="117"/>
      <c r="S453" s="117"/>
      <c r="T453" s="117"/>
      <c r="U453" s="117"/>
      <c r="V453" s="117"/>
      <c r="W453" s="117"/>
      <c r="X453" s="117"/>
      <c r="Y453" s="117"/>
      <c r="Z453" s="117"/>
    </row>
    <row r="454">
      <c r="A454" s="117"/>
      <c r="B454" s="117"/>
      <c r="C454" s="117"/>
      <c r="D454" s="117"/>
      <c r="E454" s="117"/>
      <c r="F454" s="117"/>
      <c r="G454" s="117"/>
      <c r="H454" s="117"/>
      <c r="I454" s="117"/>
      <c r="J454" s="117"/>
      <c r="K454" s="117"/>
      <c r="L454" s="117"/>
      <c r="M454" s="117"/>
      <c r="N454" s="117"/>
      <c r="O454" s="117"/>
      <c r="P454" s="117"/>
      <c r="Q454" s="117"/>
      <c r="R454" s="117"/>
      <c r="S454" s="117"/>
      <c r="T454" s="117"/>
      <c r="U454" s="117"/>
      <c r="V454" s="117"/>
      <c r="W454" s="117"/>
      <c r="X454" s="117"/>
      <c r="Y454" s="117"/>
      <c r="Z454" s="117"/>
    </row>
    <row r="455">
      <c r="A455" s="117"/>
      <c r="B455" s="117"/>
      <c r="C455" s="117"/>
      <c r="D455" s="117"/>
      <c r="E455" s="117"/>
      <c r="F455" s="117"/>
      <c r="G455" s="117"/>
      <c r="H455" s="117"/>
      <c r="I455" s="117"/>
      <c r="J455" s="117"/>
      <c r="K455" s="117"/>
      <c r="L455" s="117"/>
      <c r="M455" s="117"/>
      <c r="N455" s="117"/>
      <c r="O455" s="117"/>
      <c r="P455" s="117"/>
      <c r="Q455" s="117"/>
      <c r="R455" s="117"/>
      <c r="S455" s="117"/>
      <c r="T455" s="117"/>
      <c r="U455" s="117"/>
      <c r="V455" s="117"/>
      <c r="W455" s="117"/>
      <c r="X455" s="117"/>
      <c r="Y455" s="117"/>
      <c r="Z455" s="117"/>
    </row>
    <row r="456">
      <c r="A456" s="117"/>
      <c r="B456" s="117"/>
      <c r="C456" s="117"/>
      <c r="D456" s="117"/>
      <c r="E456" s="117"/>
      <c r="F456" s="117"/>
      <c r="G456" s="117"/>
      <c r="H456" s="117"/>
      <c r="I456" s="117"/>
      <c r="J456" s="117"/>
      <c r="K456" s="117"/>
      <c r="L456" s="117"/>
      <c r="M456" s="117"/>
      <c r="N456" s="117"/>
      <c r="O456" s="117"/>
      <c r="P456" s="117"/>
      <c r="Q456" s="117"/>
      <c r="R456" s="117"/>
      <c r="S456" s="117"/>
      <c r="T456" s="117"/>
      <c r="U456" s="117"/>
      <c r="V456" s="117"/>
      <c r="W456" s="117"/>
      <c r="X456" s="117"/>
      <c r="Y456" s="117"/>
      <c r="Z456" s="117"/>
    </row>
    <row r="457">
      <c r="A457" s="117"/>
      <c r="B457" s="117"/>
      <c r="C457" s="117"/>
      <c r="D457" s="117"/>
      <c r="E457" s="117"/>
      <c r="F457" s="117"/>
      <c r="G457" s="117"/>
      <c r="H457" s="117"/>
      <c r="I457" s="117"/>
      <c r="J457" s="117"/>
      <c r="K457" s="117"/>
      <c r="L457" s="117"/>
      <c r="M457" s="117"/>
      <c r="N457" s="117"/>
      <c r="O457" s="117"/>
      <c r="P457" s="117"/>
      <c r="Q457" s="117"/>
      <c r="R457" s="117"/>
      <c r="S457" s="117"/>
      <c r="T457" s="117"/>
      <c r="U457" s="117"/>
      <c r="V457" s="117"/>
      <c r="W457" s="117"/>
      <c r="X457" s="117"/>
      <c r="Y457" s="117"/>
      <c r="Z457" s="117"/>
    </row>
    <row r="458">
      <c r="A458" s="117"/>
      <c r="B458" s="117"/>
      <c r="C458" s="117"/>
      <c r="D458" s="117"/>
      <c r="E458" s="117"/>
      <c r="F458" s="117"/>
      <c r="G458" s="117"/>
      <c r="H458" s="117"/>
      <c r="I458" s="117"/>
      <c r="J458" s="117"/>
      <c r="K458" s="117"/>
      <c r="L458" s="117"/>
      <c r="M458" s="117"/>
      <c r="N458" s="117"/>
      <c r="O458" s="117"/>
      <c r="P458" s="117"/>
      <c r="Q458" s="117"/>
      <c r="R458" s="117"/>
      <c r="S458" s="117"/>
      <c r="T458" s="117"/>
      <c r="U458" s="117"/>
      <c r="V458" s="117"/>
      <c r="W458" s="117"/>
      <c r="X458" s="117"/>
      <c r="Y458" s="117"/>
      <c r="Z458" s="117"/>
    </row>
    <row r="459">
      <c r="A459" s="117"/>
      <c r="B459" s="117"/>
      <c r="C459" s="117"/>
      <c r="D459" s="117"/>
      <c r="E459" s="117"/>
      <c r="F459" s="117"/>
      <c r="G459" s="117"/>
      <c r="H459" s="117"/>
      <c r="I459" s="117"/>
      <c r="J459" s="117"/>
      <c r="K459" s="117"/>
      <c r="L459" s="117"/>
      <c r="M459" s="117"/>
      <c r="N459" s="117"/>
      <c r="O459" s="117"/>
      <c r="P459" s="117"/>
      <c r="Q459" s="117"/>
      <c r="R459" s="117"/>
      <c r="S459" s="117"/>
      <c r="T459" s="117"/>
      <c r="U459" s="117"/>
      <c r="V459" s="117"/>
      <c r="W459" s="117"/>
      <c r="X459" s="117"/>
      <c r="Y459" s="117"/>
      <c r="Z459" s="117"/>
    </row>
    <row r="460">
      <c r="A460" s="117"/>
      <c r="B460" s="117"/>
      <c r="C460" s="117"/>
      <c r="D460" s="117"/>
      <c r="E460" s="117"/>
      <c r="F460" s="117"/>
      <c r="G460" s="117"/>
      <c r="H460" s="117"/>
      <c r="I460" s="117"/>
      <c r="J460" s="117"/>
      <c r="K460" s="117"/>
      <c r="L460" s="117"/>
      <c r="M460" s="117"/>
      <c r="N460" s="117"/>
      <c r="O460" s="117"/>
      <c r="P460" s="117"/>
      <c r="Q460" s="117"/>
      <c r="R460" s="117"/>
      <c r="S460" s="117"/>
      <c r="T460" s="117"/>
      <c r="U460" s="117"/>
      <c r="V460" s="117"/>
      <c r="W460" s="117"/>
      <c r="X460" s="117"/>
      <c r="Y460" s="117"/>
      <c r="Z460" s="117"/>
    </row>
    <row r="461">
      <c r="A461" s="117"/>
      <c r="B461" s="117"/>
      <c r="C461" s="117"/>
      <c r="D461" s="117"/>
      <c r="E461" s="117"/>
      <c r="F461" s="117"/>
      <c r="G461" s="117"/>
      <c r="H461" s="117"/>
      <c r="I461" s="117"/>
      <c r="J461" s="117"/>
      <c r="K461" s="117"/>
      <c r="L461" s="117"/>
      <c r="M461" s="117"/>
      <c r="N461" s="117"/>
      <c r="O461" s="117"/>
      <c r="P461" s="117"/>
      <c r="Q461" s="117"/>
      <c r="R461" s="117"/>
      <c r="S461" s="117"/>
      <c r="T461" s="117"/>
      <c r="U461" s="117"/>
      <c r="V461" s="117"/>
      <c r="W461" s="117"/>
      <c r="X461" s="117"/>
      <c r="Y461" s="117"/>
      <c r="Z461" s="117"/>
    </row>
    <row r="462">
      <c r="A462" s="117"/>
      <c r="B462" s="117"/>
      <c r="C462" s="117"/>
      <c r="D462" s="117"/>
      <c r="E462" s="117"/>
      <c r="F462" s="117"/>
      <c r="G462" s="117"/>
      <c r="H462" s="117"/>
      <c r="I462" s="117"/>
      <c r="J462" s="117"/>
      <c r="K462" s="117"/>
      <c r="L462" s="117"/>
      <c r="M462" s="117"/>
      <c r="N462" s="117"/>
      <c r="O462" s="117"/>
      <c r="P462" s="117"/>
      <c r="Q462" s="117"/>
      <c r="R462" s="117"/>
      <c r="S462" s="117"/>
      <c r="T462" s="117"/>
      <c r="U462" s="117"/>
      <c r="V462" s="117"/>
      <c r="W462" s="117"/>
      <c r="X462" s="117"/>
      <c r="Y462" s="117"/>
      <c r="Z462" s="117"/>
    </row>
    <row r="463">
      <c r="A463" s="117"/>
      <c r="B463" s="117"/>
      <c r="C463" s="117"/>
      <c r="D463" s="117"/>
      <c r="E463" s="117"/>
      <c r="F463" s="117"/>
      <c r="G463" s="117"/>
      <c r="H463" s="117"/>
      <c r="I463" s="117"/>
      <c r="J463" s="117"/>
      <c r="K463" s="117"/>
      <c r="L463" s="117"/>
      <c r="M463" s="117"/>
      <c r="N463" s="117"/>
      <c r="O463" s="117"/>
      <c r="P463" s="117"/>
      <c r="Q463" s="117"/>
      <c r="R463" s="117"/>
      <c r="S463" s="117"/>
      <c r="T463" s="117"/>
      <c r="U463" s="117"/>
      <c r="V463" s="117"/>
      <c r="W463" s="117"/>
      <c r="X463" s="117"/>
      <c r="Y463" s="117"/>
      <c r="Z463" s="117"/>
    </row>
    <row r="464">
      <c r="A464" s="117"/>
      <c r="B464" s="117"/>
      <c r="C464" s="117"/>
      <c r="D464" s="117"/>
      <c r="E464" s="117"/>
      <c r="F464" s="117"/>
      <c r="G464" s="117"/>
      <c r="H464" s="117"/>
      <c r="I464" s="117"/>
      <c r="J464" s="117"/>
      <c r="K464" s="117"/>
      <c r="L464" s="117"/>
      <c r="M464" s="117"/>
      <c r="N464" s="117"/>
      <c r="O464" s="117"/>
      <c r="P464" s="117"/>
      <c r="Q464" s="117"/>
      <c r="R464" s="117"/>
      <c r="S464" s="117"/>
      <c r="T464" s="117"/>
      <c r="U464" s="117"/>
      <c r="V464" s="117"/>
      <c r="W464" s="117"/>
      <c r="X464" s="117"/>
      <c r="Y464" s="117"/>
      <c r="Z464" s="117"/>
    </row>
    <row r="465">
      <c r="A465" s="117"/>
      <c r="B465" s="117"/>
      <c r="C465" s="117"/>
      <c r="D465" s="117"/>
      <c r="E465" s="117"/>
      <c r="F465" s="117"/>
      <c r="G465" s="117"/>
      <c r="H465" s="117"/>
      <c r="I465" s="117"/>
      <c r="J465" s="117"/>
      <c r="K465" s="117"/>
      <c r="L465" s="117"/>
      <c r="M465" s="117"/>
      <c r="N465" s="117"/>
      <c r="O465" s="117"/>
      <c r="P465" s="117"/>
      <c r="Q465" s="117"/>
      <c r="R465" s="117"/>
      <c r="S465" s="117"/>
      <c r="T465" s="117"/>
      <c r="U465" s="117"/>
      <c r="V465" s="117"/>
      <c r="W465" s="117"/>
      <c r="X465" s="117"/>
      <c r="Y465" s="117"/>
      <c r="Z465" s="117"/>
    </row>
    <row r="466">
      <c r="A466" s="117"/>
      <c r="B466" s="117"/>
      <c r="C466" s="117"/>
      <c r="D466" s="117"/>
      <c r="E466" s="117"/>
      <c r="F466" s="117"/>
      <c r="G466" s="117"/>
      <c r="H466" s="117"/>
      <c r="I466" s="117"/>
      <c r="J466" s="117"/>
      <c r="K466" s="117"/>
      <c r="L466" s="117"/>
      <c r="M466" s="117"/>
      <c r="N466" s="117"/>
      <c r="O466" s="117"/>
      <c r="P466" s="117"/>
      <c r="Q466" s="117"/>
      <c r="R466" s="117"/>
      <c r="S466" s="117"/>
      <c r="T466" s="117"/>
      <c r="U466" s="117"/>
      <c r="V466" s="117"/>
      <c r="W466" s="117"/>
      <c r="X466" s="117"/>
      <c r="Y466" s="117"/>
      <c r="Z466" s="117"/>
    </row>
    <row r="467">
      <c r="A467" s="117"/>
      <c r="B467" s="117"/>
      <c r="C467" s="117"/>
      <c r="D467" s="117"/>
      <c r="E467" s="117"/>
      <c r="F467" s="117"/>
      <c r="G467" s="117"/>
      <c r="H467" s="117"/>
      <c r="I467" s="117"/>
      <c r="J467" s="117"/>
      <c r="K467" s="117"/>
      <c r="L467" s="117"/>
      <c r="M467" s="117"/>
      <c r="N467" s="117"/>
      <c r="O467" s="117"/>
      <c r="P467" s="117"/>
      <c r="Q467" s="117"/>
      <c r="R467" s="117"/>
      <c r="S467" s="117"/>
      <c r="T467" s="117"/>
      <c r="U467" s="117"/>
      <c r="V467" s="117"/>
      <c r="W467" s="117"/>
      <c r="X467" s="117"/>
      <c r="Y467" s="117"/>
      <c r="Z467" s="117"/>
    </row>
    <row r="468">
      <c r="A468" s="117"/>
      <c r="B468" s="117"/>
      <c r="C468" s="117"/>
      <c r="D468" s="117"/>
      <c r="E468" s="117"/>
      <c r="F468" s="117"/>
      <c r="G468" s="117"/>
      <c r="H468" s="117"/>
      <c r="I468" s="117"/>
      <c r="J468" s="117"/>
      <c r="K468" s="117"/>
      <c r="L468" s="117"/>
      <c r="M468" s="117"/>
      <c r="N468" s="117"/>
      <c r="O468" s="117"/>
      <c r="P468" s="117"/>
      <c r="Q468" s="117"/>
      <c r="R468" s="117"/>
      <c r="S468" s="117"/>
      <c r="T468" s="117"/>
      <c r="U468" s="117"/>
      <c r="V468" s="117"/>
      <c r="W468" s="117"/>
      <c r="X468" s="117"/>
      <c r="Y468" s="117"/>
      <c r="Z468" s="117"/>
    </row>
    <row r="469">
      <c r="A469" s="117"/>
      <c r="B469" s="117"/>
      <c r="C469" s="117"/>
      <c r="D469" s="117"/>
      <c r="E469" s="117"/>
      <c r="F469" s="117"/>
      <c r="G469" s="117"/>
      <c r="H469" s="117"/>
      <c r="I469" s="117"/>
      <c r="J469" s="117"/>
      <c r="K469" s="117"/>
      <c r="L469" s="117"/>
      <c r="M469" s="117"/>
      <c r="N469" s="117"/>
      <c r="O469" s="117"/>
      <c r="P469" s="117"/>
      <c r="Q469" s="117"/>
      <c r="R469" s="117"/>
      <c r="S469" s="117"/>
      <c r="T469" s="117"/>
      <c r="U469" s="117"/>
      <c r="V469" s="117"/>
      <c r="W469" s="117"/>
      <c r="X469" s="117"/>
      <c r="Y469" s="117"/>
      <c r="Z469" s="117"/>
    </row>
    <row r="470">
      <c r="A470" s="117"/>
      <c r="B470" s="117"/>
      <c r="C470" s="117"/>
      <c r="D470" s="117"/>
      <c r="E470" s="117"/>
      <c r="F470" s="117"/>
      <c r="G470" s="117"/>
      <c r="H470" s="117"/>
      <c r="I470" s="117"/>
      <c r="J470" s="117"/>
      <c r="K470" s="117"/>
      <c r="L470" s="117"/>
      <c r="M470" s="117"/>
      <c r="N470" s="117"/>
      <c r="O470" s="117"/>
      <c r="P470" s="117"/>
      <c r="Q470" s="117"/>
      <c r="R470" s="117"/>
      <c r="S470" s="117"/>
      <c r="T470" s="117"/>
      <c r="U470" s="117"/>
      <c r="V470" s="117"/>
      <c r="W470" s="117"/>
      <c r="X470" s="117"/>
      <c r="Y470" s="117"/>
      <c r="Z470" s="117"/>
    </row>
    <row r="471">
      <c r="A471" s="117"/>
      <c r="B471" s="117"/>
      <c r="C471" s="117"/>
      <c r="D471" s="117"/>
      <c r="E471" s="117"/>
      <c r="F471" s="117"/>
      <c r="G471" s="117"/>
      <c r="H471" s="117"/>
      <c r="I471" s="117"/>
      <c r="J471" s="117"/>
      <c r="K471" s="117"/>
      <c r="L471" s="117"/>
      <c r="M471" s="117"/>
      <c r="N471" s="117"/>
      <c r="O471" s="117"/>
      <c r="P471" s="117"/>
      <c r="Q471" s="117"/>
      <c r="R471" s="117"/>
      <c r="S471" s="117"/>
      <c r="T471" s="117"/>
      <c r="U471" s="117"/>
      <c r="V471" s="117"/>
      <c r="W471" s="117"/>
      <c r="X471" s="117"/>
      <c r="Y471" s="117"/>
      <c r="Z471" s="117"/>
    </row>
    <row r="472">
      <c r="A472" s="117"/>
      <c r="B472" s="117"/>
      <c r="C472" s="117"/>
      <c r="D472" s="117"/>
      <c r="E472" s="117"/>
      <c r="F472" s="117"/>
      <c r="G472" s="117"/>
      <c r="H472" s="117"/>
      <c r="I472" s="117"/>
      <c r="J472" s="117"/>
      <c r="K472" s="117"/>
      <c r="L472" s="117"/>
      <c r="M472" s="117"/>
      <c r="N472" s="117"/>
      <c r="O472" s="117"/>
      <c r="P472" s="117"/>
      <c r="Q472" s="117"/>
      <c r="R472" s="117"/>
      <c r="S472" s="117"/>
      <c r="T472" s="117"/>
      <c r="U472" s="117"/>
      <c r="V472" s="117"/>
      <c r="W472" s="117"/>
      <c r="X472" s="117"/>
      <c r="Y472" s="117"/>
      <c r="Z472" s="117"/>
    </row>
    <row r="473">
      <c r="A473" s="117"/>
      <c r="B473" s="117"/>
      <c r="C473" s="117"/>
      <c r="D473" s="117"/>
      <c r="E473" s="117"/>
      <c r="F473" s="117"/>
      <c r="G473" s="117"/>
      <c r="H473" s="117"/>
      <c r="I473" s="117"/>
      <c r="J473" s="117"/>
      <c r="K473" s="117"/>
      <c r="L473" s="117"/>
      <c r="M473" s="117"/>
      <c r="N473" s="117"/>
      <c r="O473" s="117"/>
      <c r="P473" s="117"/>
      <c r="Q473" s="117"/>
      <c r="R473" s="117"/>
      <c r="S473" s="117"/>
      <c r="T473" s="117"/>
      <c r="U473" s="117"/>
      <c r="V473" s="117"/>
      <c r="W473" s="117"/>
      <c r="X473" s="117"/>
      <c r="Y473" s="117"/>
      <c r="Z473" s="117"/>
    </row>
    <row r="474">
      <c r="A474" s="117"/>
      <c r="B474" s="117"/>
      <c r="C474" s="117"/>
      <c r="D474" s="117"/>
      <c r="E474" s="117"/>
      <c r="F474" s="117"/>
      <c r="G474" s="117"/>
      <c r="H474" s="117"/>
      <c r="I474" s="117"/>
      <c r="J474" s="117"/>
      <c r="K474" s="117"/>
      <c r="L474" s="117"/>
      <c r="M474" s="117"/>
      <c r="N474" s="117"/>
      <c r="O474" s="117"/>
      <c r="P474" s="117"/>
      <c r="Q474" s="117"/>
      <c r="R474" s="117"/>
      <c r="S474" s="117"/>
      <c r="T474" s="117"/>
      <c r="U474" s="117"/>
      <c r="V474" s="117"/>
      <c r="W474" s="117"/>
      <c r="X474" s="117"/>
      <c r="Y474" s="117"/>
      <c r="Z474" s="117"/>
    </row>
    <row r="475">
      <c r="A475" s="117"/>
      <c r="B475" s="117"/>
      <c r="C475" s="117"/>
      <c r="D475" s="117"/>
      <c r="E475" s="117"/>
      <c r="F475" s="117"/>
      <c r="G475" s="117"/>
      <c r="H475" s="117"/>
      <c r="I475" s="117"/>
      <c r="J475" s="117"/>
      <c r="K475" s="117"/>
      <c r="L475" s="117"/>
      <c r="M475" s="117"/>
      <c r="N475" s="117"/>
      <c r="O475" s="117"/>
      <c r="P475" s="117"/>
      <c r="Q475" s="117"/>
      <c r="R475" s="117"/>
      <c r="S475" s="117"/>
      <c r="T475" s="117"/>
      <c r="U475" s="117"/>
      <c r="V475" s="117"/>
      <c r="W475" s="117"/>
      <c r="X475" s="117"/>
      <c r="Y475" s="117"/>
      <c r="Z475" s="117"/>
    </row>
    <row r="476">
      <c r="A476" s="117"/>
      <c r="B476" s="117"/>
      <c r="C476" s="117"/>
      <c r="D476" s="117"/>
      <c r="E476" s="117"/>
      <c r="F476" s="117"/>
      <c r="G476" s="117"/>
      <c r="H476" s="117"/>
      <c r="I476" s="117"/>
      <c r="J476" s="117"/>
      <c r="K476" s="117"/>
      <c r="L476" s="117"/>
      <c r="M476" s="117"/>
      <c r="N476" s="117"/>
      <c r="O476" s="117"/>
      <c r="P476" s="117"/>
      <c r="Q476" s="117"/>
      <c r="R476" s="117"/>
      <c r="S476" s="117"/>
      <c r="T476" s="117"/>
      <c r="U476" s="117"/>
      <c r="V476" s="117"/>
      <c r="W476" s="117"/>
      <c r="X476" s="117"/>
      <c r="Y476" s="117"/>
      <c r="Z476" s="117"/>
    </row>
    <row r="477">
      <c r="A477" s="117"/>
      <c r="B477" s="117"/>
      <c r="C477" s="117"/>
      <c r="D477" s="117"/>
      <c r="E477" s="117"/>
      <c r="F477" s="117"/>
      <c r="G477" s="117"/>
      <c r="H477" s="117"/>
      <c r="I477" s="117"/>
      <c r="J477" s="117"/>
      <c r="K477" s="117"/>
      <c r="L477" s="117"/>
      <c r="M477" s="117"/>
      <c r="N477" s="117"/>
      <c r="O477" s="117"/>
      <c r="P477" s="117"/>
      <c r="Q477" s="117"/>
      <c r="R477" s="117"/>
      <c r="S477" s="117"/>
      <c r="T477" s="117"/>
      <c r="U477" s="117"/>
      <c r="V477" s="117"/>
      <c r="W477" s="117"/>
      <c r="X477" s="117"/>
      <c r="Y477" s="117"/>
      <c r="Z477" s="117"/>
    </row>
    <row r="478">
      <c r="A478" s="117"/>
      <c r="B478" s="117"/>
      <c r="C478" s="117"/>
      <c r="D478" s="117"/>
      <c r="E478" s="117"/>
      <c r="F478" s="117"/>
      <c r="G478" s="117"/>
      <c r="H478" s="117"/>
      <c r="I478" s="117"/>
      <c r="J478" s="117"/>
      <c r="K478" s="117"/>
      <c r="L478" s="117"/>
      <c r="M478" s="117"/>
      <c r="N478" s="117"/>
      <c r="O478" s="117"/>
      <c r="P478" s="117"/>
      <c r="Q478" s="117"/>
      <c r="R478" s="117"/>
      <c r="S478" s="117"/>
      <c r="T478" s="117"/>
      <c r="U478" s="117"/>
      <c r="V478" s="117"/>
      <c r="W478" s="117"/>
      <c r="X478" s="117"/>
      <c r="Y478" s="117"/>
      <c r="Z478" s="117"/>
    </row>
    <row r="479">
      <c r="A479" s="117"/>
      <c r="B479" s="117"/>
      <c r="C479" s="117"/>
      <c r="D479" s="117"/>
      <c r="E479" s="117"/>
      <c r="F479" s="117"/>
      <c r="G479" s="117"/>
      <c r="H479" s="117"/>
      <c r="I479" s="117"/>
      <c r="J479" s="117"/>
      <c r="K479" s="117"/>
      <c r="L479" s="117"/>
      <c r="M479" s="117"/>
      <c r="N479" s="117"/>
      <c r="O479" s="117"/>
      <c r="P479" s="117"/>
      <c r="Q479" s="117"/>
      <c r="R479" s="117"/>
      <c r="S479" s="117"/>
      <c r="T479" s="117"/>
      <c r="U479" s="117"/>
      <c r="V479" s="117"/>
      <c r="W479" s="117"/>
      <c r="X479" s="117"/>
      <c r="Y479" s="117"/>
      <c r="Z479" s="117"/>
    </row>
    <row r="480">
      <c r="A480" s="117"/>
      <c r="B480" s="117"/>
      <c r="C480" s="117"/>
      <c r="D480" s="117"/>
      <c r="E480" s="117"/>
      <c r="F480" s="117"/>
      <c r="G480" s="117"/>
      <c r="H480" s="117"/>
      <c r="I480" s="117"/>
      <c r="J480" s="117"/>
      <c r="K480" s="117"/>
      <c r="L480" s="117"/>
      <c r="M480" s="117"/>
      <c r="N480" s="117"/>
      <c r="O480" s="117"/>
      <c r="P480" s="117"/>
      <c r="Q480" s="117"/>
      <c r="R480" s="117"/>
      <c r="S480" s="117"/>
      <c r="T480" s="117"/>
      <c r="U480" s="117"/>
      <c r="V480" s="117"/>
      <c r="W480" s="117"/>
      <c r="X480" s="117"/>
      <c r="Y480" s="117"/>
      <c r="Z480" s="117"/>
    </row>
    <row r="481">
      <c r="A481" s="117"/>
      <c r="B481" s="117"/>
      <c r="C481" s="117"/>
      <c r="D481" s="117"/>
      <c r="E481" s="117"/>
      <c r="F481" s="117"/>
      <c r="G481" s="117"/>
      <c r="H481" s="117"/>
      <c r="I481" s="117"/>
      <c r="J481" s="117"/>
      <c r="K481" s="117"/>
      <c r="L481" s="117"/>
      <c r="M481" s="117"/>
      <c r="N481" s="117"/>
      <c r="O481" s="117"/>
      <c r="P481" s="117"/>
      <c r="Q481" s="117"/>
      <c r="R481" s="117"/>
      <c r="S481" s="117"/>
      <c r="T481" s="117"/>
      <c r="U481" s="117"/>
      <c r="V481" s="117"/>
      <c r="W481" s="117"/>
      <c r="X481" s="117"/>
      <c r="Y481" s="117"/>
      <c r="Z481" s="117"/>
    </row>
    <row r="482">
      <c r="A482" s="117"/>
      <c r="B482" s="117"/>
      <c r="C482" s="117"/>
      <c r="D482" s="117"/>
      <c r="E482" s="117"/>
      <c r="F482" s="117"/>
      <c r="G482" s="117"/>
      <c r="H482" s="117"/>
      <c r="I482" s="117"/>
      <c r="J482" s="117"/>
      <c r="K482" s="117"/>
      <c r="L482" s="117"/>
      <c r="M482" s="117"/>
      <c r="N482" s="117"/>
      <c r="O482" s="117"/>
      <c r="P482" s="117"/>
      <c r="Q482" s="117"/>
      <c r="R482" s="117"/>
      <c r="S482" s="117"/>
      <c r="T482" s="117"/>
      <c r="U482" s="117"/>
      <c r="V482" s="117"/>
      <c r="W482" s="117"/>
      <c r="X482" s="117"/>
      <c r="Y482" s="117"/>
      <c r="Z482" s="117"/>
    </row>
    <row r="483">
      <c r="A483" s="117"/>
      <c r="B483" s="117"/>
      <c r="C483" s="117"/>
      <c r="D483" s="117"/>
      <c r="E483" s="117"/>
      <c r="F483" s="117"/>
      <c r="G483" s="117"/>
      <c r="H483" s="117"/>
      <c r="I483" s="117"/>
      <c r="J483" s="117"/>
      <c r="K483" s="117"/>
      <c r="L483" s="117"/>
      <c r="M483" s="117"/>
      <c r="N483" s="117"/>
      <c r="O483" s="117"/>
      <c r="P483" s="117"/>
      <c r="Q483" s="117"/>
      <c r="R483" s="117"/>
      <c r="S483" s="117"/>
      <c r="T483" s="117"/>
      <c r="U483" s="117"/>
      <c r="V483" s="117"/>
      <c r="W483" s="117"/>
      <c r="X483" s="117"/>
      <c r="Y483" s="117"/>
      <c r="Z483" s="117"/>
    </row>
    <row r="484">
      <c r="A484" s="117"/>
      <c r="B484" s="117"/>
      <c r="C484" s="117"/>
      <c r="D484" s="117"/>
      <c r="E484" s="117"/>
      <c r="F484" s="117"/>
      <c r="G484" s="117"/>
      <c r="H484" s="117"/>
      <c r="I484" s="117"/>
      <c r="J484" s="117"/>
      <c r="K484" s="117"/>
      <c r="L484" s="117"/>
      <c r="M484" s="117"/>
      <c r="N484" s="117"/>
      <c r="O484" s="117"/>
      <c r="P484" s="117"/>
      <c r="Q484" s="117"/>
      <c r="R484" s="117"/>
      <c r="S484" s="117"/>
      <c r="T484" s="117"/>
      <c r="U484" s="117"/>
      <c r="V484" s="117"/>
      <c r="W484" s="117"/>
      <c r="X484" s="117"/>
      <c r="Y484" s="117"/>
      <c r="Z484" s="117"/>
    </row>
    <row r="485">
      <c r="A485" s="117"/>
      <c r="B485" s="117"/>
      <c r="C485" s="117"/>
      <c r="D485" s="117"/>
      <c r="E485" s="117"/>
      <c r="F485" s="117"/>
      <c r="G485" s="117"/>
      <c r="H485" s="117"/>
      <c r="I485" s="117"/>
      <c r="J485" s="117"/>
      <c r="K485" s="117"/>
      <c r="L485" s="117"/>
      <c r="M485" s="117"/>
      <c r="N485" s="117"/>
      <c r="O485" s="117"/>
      <c r="P485" s="117"/>
      <c r="Q485" s="117"/>
      <c r="R485" s="117"/>
      <c r="S485" s="117"/>
      <c r="T485" s="117"/>
      <c r="U485" s="117"/>
      <c r="V485" s="117"/>
      <c r="W485" s="117"/>
      <c r="X485" s="117"/>
      <c r="Y485" s="117"/>
      <c r="Z485" s="117"/>
    </row>
    <row r="486">
      <c r="A486" s="117"/>
      <c r="B486" s="117"/>
      <c r="C486" s="117"/>
      <c r="D486" s="117"/>
      <c r="E486" s="117"/>
      <c r="F486" s="117"/>
      <c r="G486" s="117"/>
      <c r="H486" s="117"/>
      <c r="I486" s="117"/>
      <c r="J486" s="117"/>
      <c r="K486" s="117"/>
      <c r="L486" s="117"/>
      <c r="M486" s="117"/>
      <c r="N486" s="117"/>
      <c r="O486" s="117"/>
      <c r="P486" s="117"/>
      <c r="Q486" s="117"/>
      <c r="R486" s="117"/>
      <c r="S486" s="117"/>
      <c r="T486" s="117"/>
      <c r="U486" s="117"/>
      <c r="V486" s="117"/>
      <c r="W486" s="117"/>
      <c r="X486" s="117"/>
      <c r="Y486" s="117"/>
      <c r="Z486" s="117"/>
    </row>
    <row r="487">
      <c r="A487" s="117"/>
      <c r="B487" s="117"/>
      <c r="C487" s="117"/>
      <c r="D487" s="117"/>
      <c r="E487" s="117"/>
      <c r="F487" s="117"/>
      <c r="G487" s="117"/>
      <c r="H487" s="117"/>
      <c r="I487" s="117"/>
      <c r="J487" s="117"/>
      <c r="K487" s="117"/>
      <c r="L487" s="117"/>
      <c r="M487" s="117"/>
      <c r="N487" s="117"/>
      <c r="O487" s="117"/>
      <c r="P487" s="117"/>
      <c r="Q487" s="117"/>
      <c r="R487" s="117"/>
      <c r="S487" s="117"/>
      <c r="T487" s="117"/>
      <c r="U487" s="117"/>
      <c r="V487" s="117"/>
      <c r="W487" s="117"/>
      <c r="X487" s="117"/>
      <c r="Y487" s="117"/>
      <c r="Z487" s="117"/>
    </row>
    <row r="488">
      <c r="A488" s="117"/>
      <c r="B488" s="117"/>
      <c r="C488" s="117"/>
      <c r="D488" s="117"/>
      <c r="E488" s="117"/>
      <c r="F488" s="117"/>
      <c r="G488" s="117"/>
      <c r="H488" s="117"/>
      <c r="I488" s="117"/>
      <c r="J488" s="117"/>
      <c r="K488" s="117"/>
      <c r="L488" s="117"/>
      <c r="M488" s="117"/>
      <c r="N488" s="117"/>
      <c r="O488" s="117"/>
      <c r="P488" s="117"/>
      <c r="Q488" s="117"/>
      <c r="R488" s="117"/>
      <c r="S488" s="117"/>
      <c r="T488" s="117"/>
      <c r="U488" s="117"/>
      <c r="V488" s="117"/>
      <c r="W488" s="117"/>
      <c r="X488" s="117"/>
      <c r="Y488" s="117"/>
      <c r="Z488" s="117"/>
    </row>
    <row r="489">
      <c r="A489" s="117"/>
      <c r="B489" s="117"/>
      <c r="C489" s="117"/>
      <c r="D489" s="117"/>
      <c r="E489" s="117"/>
      <c r="F489" s="117"/>
      <c r="G489" s="117"/>
      <c r="H489" s="117"/>
      <c r="I489" s="117"/>
      <c r="J489" s="117"/>
      <c r="K489" s="117"/>
      <c r="L489" s="117"/>
      <c r="M489" s="117"/>
      <c r="N489" s="117"/>
      <c r="O489" s="117"/>
      <c r="P489" s="117"/>
      <c r="Q489" s="117"/>
      <c r="R489" s="117"/>
      <c r="S489" s="117"/>
      <c r="T489" s="117"/>
      <c r="U489" s="117"/>
      <c r="V489" s="117"/>
      <c r="W489" s="117"/>
      <c r="X489" s="117"/>
      <c r="Y489" s="117"/>
      <c r="Z489" s="117"/>
    </row>
    <row r="490">
      <c r="A490" s="117"/>
      <c r="B490" s="117"/>
      <c r="C490" s="117"/>
      <c r="D490" s="117"/>
      <c r="E490" s="117"/>
      <c r="F490" s="117"/>
      <c r="G490" s="117"/>
      <c r="H490" s="117"/>
      <c r="I490" s="117"/>
      <c r="J490" s="117"/>
      <c r="K490" s="117"/>
      <c r="L490" s="117"/>
      <c r="M490" s="117"/>
      <c r="N490" s="117"/>
      <c r="O490" s="117"/>
      <c r="P490" s="117"/>
      <c r="Q490" s="117"/>
      <c r="R490" s="117"/>
      <c r="S490" s="117"/>
      <c r="T490" s="117"/>
      <c r="U490" s="117"/>
      <c r="V490" s="117"/>
      <c r="W490" s="117"/>
      <c r="X490" s="117"/>
      <c r="Y490" s="117"/>
      <c r="Z490" s="117"/>
    </row>
    <row r="491">
      <c r="A491" s="117"/>
      <c r="B491" s="117"/>
      <c r="C491" s="117"/>
      <c r="D491" s="117"/>
      <c r="E491" s="117"/>
      <c r="F491" s="117"/>
      <c r="G491" s="117"/>
      <c r="H491" s="117"/>
      <c r="I491" s="117"/>
      <c r="J491" s="117"/>
      <c r="K491" s="117"/>
      <c r="L491" s="117"/>
      <c r="M491" s="117"/>
      <c r="N491" s="117"/>
      <c r="O491" s="117"/>
      <c r="P491" s="117"/>
      <c r="Q491" s="117"/>
      <c r="R491" s="117"/>
      <c r="S491" s="117"/>
      <c r="T491" s="117"/>
      <c r="U491" s="117"/>
      <c r="V491" s="117"/>
      <c r="W491" s="117"/>
      <c r="X491" s="117"/>
      <c r="Y491" s="117"/>
      <c r="Z491" s="117"/>
    </row>
    <row r="492">
      <c r="A492" s="117"/>
      <c r="B492" s="117"/>
      <c r="C492" s="117"/>
      <c r="D492" s="117"/>
      <c r="E492" s="117"/>
      <c r="F492" s="117"/>
      <c r="G492" s="117"/>
      <c r="H492" s="117"/>
      <c r="I492" s="117"/>
      <c r="J492" s="117"/>
      <c r="K492" s="117"/>
      <c r="L492" s="117"/>
      <c r="M492" s="117"/>
      <c r="N492" s="117"/>
      <c r="O492" s="117"/>
      <c r="P492" s="117"/>
      <c r="Q492" s="117"/>
      <c r="R492" s="117"/>
      <c r="S492" s="117"/>
      <c r="T492" s="117"/>
      <c r="U492" s="117"/>
      <c r="V492" s="117"/>
      <c r="W492" s="117"/>
      <c r="X492" s="117"/>
      <c r="Y492" s="117"/>
      <c r="Z492" s="117"/>
    </row>
    <row r="493">
      <c r="A493" s="117"/>
      <c r="B493" s="117"/>
      <c r="C493" s="117"/>
      <c r="D493" s="117"/>
      <c r="E493" s="117"/>
      <c r="F493" s="117"/>
      <c r="G493" s="117"/>
      <c r="H493" s="117"/>
      <c r="I493" s="117"/>
      <c r="J493" s="117"/>
      <c r="K493" s="117"/>
      <c r="L493" s="117"/>
      <c r="M493" s="117"/>
      <c r="N493" s="117"/>
      <c r="O493" s="117"/>
      <c r="P493" s="117"/>
      <c r="Q493" s="117"/>
      <c r="R493" s="117"/>
      <c r="S493" s="117"/>
      <c r="T493" s="117"/>
      <c r="U493" s="117"/>
      <c r="V493" s="117"/>
      <c r="W493" s="117"/>
      <c r="X493" s="117"/>
      <c r="Y493" s="117"/>
      <c r="Z493" s="117"/>
    </row>
    <row r="494">
      <c r="A494" s="117"/>
      <c r="B494" s="117"/>
      <c r="C494" s="117"/>
      <c r="D494" s="117"/>
      <c r="E494" s="117"/>
      <c r="F494" s="117"/>
      <c r="G494" s="117"/>
      <c r="H494" s="117"/>
      <c r="I494" s="117"/>
      <c r="J494" s="117"/>
      <c r="K494" s="117"/>
      <c r="L494" s="117"/>
      <c r="M494" s="117"/>
      <c r="N494" s="117"/>
      <c r="O494" s="117"/>
      <c r="P494" s="117"/>
      <c r="Q494" s="117"/>
      <c r="R494" s="117"/>
      <c r="S494" s="117"/>
      <c r="T494" s="117"/>
      <c r="U494" s="117"/>
      <c r="V494" s="117"/>
      <c r="W494" s="117"/>
      <c r="X494" s="117"/>
      <c r="Y494" s="117"/>
      <c r="Z494" s="117"/>
    </row>
    <row r="495">
      <c r="A495" s="117"/>
      <c r="B495" s="117"/>
      <c r="C495" s="117"/>
      <c r="D495" s="117"/>
      <c r="E495" s="117"/>
      <c r="F495" s="117"/>
      <c r="G495" s="117"/>
      <c r="H495" s="117"/>
      <c r="I495" s="117"/>
      <c r="J495" s="117"/>
      <c r="K495" s="117"/>
      <c r="L495" s="117"/>
      <c r="M495" s="117"/>
      <c r="N495" s="117"/>
      <c r="O495" s="117"/>
      <c r="P495" s="117"/>
      <c r="Q495" s="117"/>
      <c r="R495" s="117"/>
      <c r="S495" s="117"/>
      <c r="T495" s="117"/>
      <c r="U495" s="117"/>
      <c r="V495" s="117"/>
      <c r="W495" s="117"/>
      <c r="X495" s="117"/>
      <c r="Y495" s="117"/>
      <c r="Z495" s="117"/>
    </row>
    <row r="496">
      <c r="A496" s="117"/>
      <c r="B496" s="117"/>
      <c r="C496" s="117"/>
      <c r="D496" s="117"/>
      <c r="E496" s="117"/>
      <c r="F496" s="117"/>
      <c r="G496" s="117"/>
      <c r="H496" s="117"/>
      <c r="I496" s="117"/>
      <c r="J496" s="117"/>
      <c r="K496" s="117"/>
      <c r="L496" s="117"/>
      <c r="M496" s="117"/>
      <c r="N496" s="117"/>
      <c r="O496" s="117"/>
      <c r="P496" s="117"/>
      <c r="Q496" s="117"/>
      <c r="R496" s="117"/>
      <c r="S496" s="117"/>
      <c r="T496" s="117"/>
      <c r="U496" s="117"/>
      <c r="V496" s="117"/>
      <c r="W496" s="117"/>
      <c r="X496" s="117"/>
      <c r="Y496" s="117"/>
      <c r="Z496" s="117"/>
    </row>
    <row r="497">
      <c r="A497" s="117"/>
      <c r="B497" s="117"/>
      <c r="C497" s="117"/>
      <c r="D497" s="117"/>
      <c r="E497" s="117"/>
      <c r="F497" s="117"/>
      <c r="G497" s="117"/>
      <c r="H497" s="117"/>
      <c r="I497" s="117"/>
      <c r="J497" s="117"/>
      <c r="K497" s="117"/>
      <c r="L497" s="117"/>
      <c r="M497" s="117"/>
      <c r="N497" s="117"/>
      <c r="O497" s="117"/>
      <c r="P497" s="117"/>
      <c r="Q497" s="117"/>
      <c r="R497" s="117"/>
      <c r="S497" s="117"/>
      <c r="T497" s="117"/>
      <c r="U497" s="117"/>
      <c r="V497" s="117"/>
      <c r="W497" s="117"/>
      <c r="X497" s="117"/>
      <c r="Y497" s="117"/>
      <c r="Z497" s="117"/>
    </row>
    <row r="498">
      <c r="A498" s="117"/>
      <c r="B498" s="117"/>
      <c r="C498" s="117"/>
      <c r="D498" s="117"/>
      <c r="E498" s="117"/>
      <c r="F498" s="117"/>
      <c r="G498" s="117"/>
      <c r="H498" s="117"/>
      <c r="I498" s="117"/>
      <c r="J498" s="117"/>
      <c r="K498" s="117"/>
      <c r="L498" s="117"/>
      <c r="M498" s="117"/>
      <c r="N498" s="117"/>
      <c r="O498" s="117"/>
      <c r="P498" s="117"/>
      <c r="Q498" s="117"/>
      <c r="R498" s="117"/>
      <c r="S498" s="117"/>
      <c r="T498" s="117"/>
      <c r="U498" s="117"/>
      <c r="V498" s="117"/>
      <c r="W498" s="117"/>
      <c r="X498" s="117"/>
      <c r="Y498" s="117"/>
      <c r="Z498" s="117"/>
    </row>
    <row r="499">
      <c r="A499" s="117"/>
      <c r="B499" s="117"/>
      <c r="C499" s="117"/>
      <c r="D499" s="117"/>
      <c r="E499" s="117"/>
      <c r="F499" s="117"/>
      <c r="G499" s="117"/>
      <c r="H499" s="117"/>
      <c r="I499" s="117"/>
      <c r="J499" s="117"/>
      <c r="K499" s="117"/>
      <c r="L499" s="117"/>
      <c r="M499" s="117"/>
      <c r="N499" s="117"/>
      <c r="O499" s="117"/>
      <c r="P499" s="117"/>
      <c r="Q499" s="117"/>
      <c r="R499" s="117"/>
      <c r="S499" s="117"/>
      <c r="T499" s="117"/>
      <c r="U499" s="117"/>
      <c r="V499" s="117"/>
      <c r="W499" s="117"/>
      <c r="X499" s="117"/>
      <c r="Y499" s="117"/>
      <c r="Z499" s="117"/>
    </row>
    <row r="500">
      <c r="A500" s="117"/>
      <c r="B500" s="117"/>
      <c r="C500" s="117"/>
      <c r="D500" s="117"/>
      <c r="E500" s="117"/>
      <c r="F500" s="117"/>
      <c r="G500" s="117"/>
      <c r="H500" s="117"/>
      <c r="I500" s="117"/>
      <c r="J500" s="117"/>
      <c r="K500" s="117"/>
      <c r="L500" s="117"/>
      <c r="M500" s="117"/>
      <c r="N500" s="117"/>
      <c r="O500" s="117"/>
      <c r="P500" s="117"/>
      <c r="Q500" s="117"/>
      <c r="R500" s="117"/>
      <c r="S500" s="117"/>
      <c r="T500" s="117"/>
      <c r="U500" s="117"/>
      <c r="V500" s="117"/>
      <c r="W500" s="117"/>
      <c r="X500" s="117"/>
      <c r="Y500" s="117"/>
      <c r="Z500" s="117"/>
    </row>
    <row r="501">
      <c r="A501" s="117"/>
      <c r="B501" s="117"/>
      <c r="C501" s="117"/>
      <c r="D501" s="117"/>
      <c r="E501" s="117"/>
      <c r="F501" s="117"/>
      <c r="G501" s="117"/>
      <c r="H501" s="117"/>
      <c r="I501" s="117"/>
      <c r="J501" s="117"/>
      <c r="K501" s="117"/>
      <c r="L501" s="117"/>
      <c r="M501" s="117"/>
      <c r="N501" s="117"/>
      <c r="O501" s="117"/>
      <c r="P501" s="117"/>
      <c r="Q501" s="117"/>
      <c r="R501" s="117"/>
      <c r="S501" s="117"/>
      <c r="T501" s="117"/>
      <c r="U501" s="117"/>
      <c r="V501" s="117"/>
      <c r="W501" s="117"/>
      <c r="X501" s="117"/>
      <c r="Y501" s="117"/>
      <c r="Z501" s="117"/>
    </row>
    <row r="502">
      <c r="A502" s="117"/>
      <c r="B502" s="117"/>
      <c r="C502" s="117"/>
      <c r="D502" s="117"/>
      <c r="E502" s="117"/>
      <c r="F502" s="117"/>
      <c r="G502" s="117"/>
      <c r="H502" s="117"/>
      <c r="I502" s="117"/>
      <c r="J502" s="117"/>
      <c r="K502" s="117"/>
      <c r="L502" s="117"/>
      <c r="M502" s="117"/>
      <c r="N502" s="117"/>
      <c r="O502" s="117"/>
      <c r="P502" s="117"/>
      <c r="Q502" s="117"/>
      <c r="R502" s="117"/>
      <c r="S502" s="117"/>
      <c r="T502" s="117"/>
      <c r="U502" s="117"/>
      <c r="V502" s="117"/>
      <c r="W502" s="117"/>
      <c r="X502" s="117"/>
      <c r="Y502" s="117"/>
      <c r="Z502" s="117"/>
    </row>
    <row r="503">
      <c r="A503" s="117"/>
      <c r="B503" s="117"/>
      <c r="C503" s="117"/>
      <c r="D503" s="117"/>
      <c r="E503" s="117"/>
      <c r="F503" s="117"/>
      <c r="G503" s="117"/>
      <c r="H503" s="117"/>
      <c r="I503" s="117"/>
      <c r="J503" s="117"/>
      <c r="K503" s="117"/>
      <c r="L503" s="117"/>
      <c r="M503" s="117"/>
      <c r="N503" s="117"/>
      <c r="O503" s="117"/>
      <c r="P503" s="117"/>
      <c r="Q503" s="117"/>
      <c r="R503" s="117"/>
      <c r="S503" s="117"/>
      <c r="T503" s="117"/>
      <c r="U503" s="117"/>
      <c r="V503" s="117"/>
      <c r="W503" s="117"/>
      <c r="X503" s="117"/>
      <c r="Y503" s="117"/>
      <c r="Z503" s="117"/>
    </row>
    <row r="504">
      <c r="A504" s="117"/>
      <c r="B504" s="117"/>
      <c r="C504" s="117"/>
      <c r="D504" s="117"/>
      <c r="E504" s="117"/>
      <c r="F504" s="117"/>
      <c r="G504" s="117"/>
      <c r="H504" s="117"/>
      <c r="I504" s="117"/>
      <c r="J504" s="117"/>
      <c r="K504" s="117"/>
      <c r="L504" s="117"/>
      <c r="M504" s="117"/>
      <c r="N504" s="117"/>
      <c r="O504" s="117"/>
      <c r="P504" s="117"/>
      <c r="Q504" s="117"/>
      <c r="R504" s="117"/>
      <c r="S504" s="117"/>
      <c r="T504" s="117"/>
      <c r="U504" s="117"/>
      <c r="V504" s="117"/>
      <c r="W504" s="117"/>
      <c r="X504" s="117"/>
      <c r="Y504" s="117"/>
      <c r="Z504" s="117"/>
    </row>
    <row r="505">
      <c r="A505" s="117"/>
      <c r="B505" s="117"/>
      <c r="C505" s="117"/>
      <c r="D505" s="117"/>
      <c r="E505" s="117"/>
      <c r="F505" s="117"/>
      <c r="G505" s="117"/>
      <c r="H505" s="117"/>
      <c r="I505" s="117"/>
      <c r="J505" s="117"/>
      <c r="K505" s="117"/>
      <c r="L505" s="117"/>
      <c r="M505" s="117"/>
      <c r="N505" s="117"/>
      <c r="O505" s="117"/>
      <c r="P505" s="117"/>
      <c r="Q505" s="117"/>
      <c r="R505" s="117"/>
      <c r="S505" s="117"/>
      <c r="T505" s="117"/>
      <c r="U505" s="117"/>
      <c r="V505" s="117"/>
      <c r="W505" s="117"/>
      <c r="X505" s="117"/>
      <c r="Y505" s="117"/>
      <c r="Z505" s="117"/>
    </row>
    <row r="506">
      <c r="A506" s="117"/>
      <c r="B506" s="117"/>
      <c r="C506" s="117"/>
      <c r="D506" s="117"/>
      <c r="E506" s="117"/>
      <c r="F506" s="117"/>
      <c r="G506" s="117"/>
      <c r="H506" s="117"/>
      <c r="I506" s="117"/>
      <c r="J506" s="117"/>
      <c r="K506" s="117"/>
      <c r="L506" s="117"/>
      <c r="M506" s="117"/>
      <c r="N506" s="117"/>
      <c r="O506" s="117"/>
      <c r="P506" s="117"/>
      <c r="Q506" s="117"/>
      <c r="R506" s="117"/>
      <c r="S506" s="117"/>
      <c r="T506" s="117"/>
      <c r="U506" s="117"/>
      <c r="V506" s="117"/>
      <c r="W506" s="117"/>
      <c r="X506" s="117"/>
      <c r="Y506" s="117"/>
      <c r="Z506" s="117"/>
    </row>
    <row r="507">
      <c r="A507" s="117"/>
      <c r="B507" s="117"/>
      <c r="C507" s="117"/>
      <c r="D507" s="117"/>
      <c r="E507" s="117"/>
      <c r="F507" s="117"/>
      <c r="G507" s="117"/>
      <c r="H507" s="117"/>
      <c r="I507" s="117"/>
      <c r="J507" s="117"/>
      <c r="K507" s="117"/>
      <c r="L507" s="117"/>
      <c r="M507" s="117"/>
      <c r="N507" s="117"/>
      <c r="O507" s="117"/>
      <c r="P507" s="117"/>
      <c r="Q507" s="117"/>
      <c r="R507" s="117"/>
      <c r="S507" s="117"/>
      <c r="T507" s="117"/>
      <c r="U507" s="117"/>
      <c r="V507" s="117"/>
      <c r="W507" s="117"/>
      <c r="X507" s="117"/>
      <c r="Y507" s="117"/>
      <c r="Z507" s="117"/>
    </row>
    <row r="508">
      <c r="A508" s="117"/>
      <c r="B508" s="117"/>
      <c r="C508" s="117"/>
      <c r="D508" s="117"/>
      <c r="E508" s="117"/>
      <c r="F508" s="117"/>
      <c r="G508" s="117"/>
      <c r="H508" s="117"/>
      <c r="I508" s="117"/>
      <c r="J508" s="117"/>
      <c r="K508" s="117"/>
      <c r="L508" s="117"/>
      <c r="M508" s="117"/>
      <c r="N508" s="117"/>
      <c r="O508" s="117"/>
      <c r="P508" s="117"/>
      <c r="Q508" s="117"/>
      <c r="R508" s="117"/>
      <c r="S508" s="117"/>
      <c r="T508" s="117"/>
      <c r="U508" s="117"/>
      <c r="V508" s="117"/>
      <c r="W508" s="117"/>
      <c r="X508" s="117"/>
      <c r="Y508" s="117"/>
      <c r="Z508" s="117"/>
    </row>
    <row r="509">
      <c r="A509" s="117"/>
      <c r="B509" s="117"/>
      <c r="C509" s="117"/>
      <c r="D509" s="117"/>
      <c r="E509" s="117"/>
      <c r="F509" s="117"/>
      <c r="G509" s="117"/>
      <c r="H509" s="117"/>
      <c r="I509" s="117"/>
      <c r="J509" s="117"/>
      <c r="K509" s="117"/>
      <c r="L509" s="117"/>
      <c r="M509" s="117"/>
      <c r="N509" s="117"/>
      <c r="O509" s="117"/>
      <c r="P509" s="117"/>
      <c r="Q509" s="117"/>
      <c r="R509" s="117"/>
      <c r="S509" s="117"/>
      <c r="T509" s="117"/>
      <c r="U509" s="117"/>
      <c r="V509" s="117"/>
      <c r="W509" s="117"/>
      <c r="X509" s="117"/>
      <c r="Y509" s="117"/>
      <c r="Z509" s="117"/>
    </row>
    <row r="510">
      <c r="A510" s="117"/>
      <c r="B510" s="117"/>
      <c r="C510" s="117"/>
      <c r="D510" s="117"/>
      <c r="E510" s="117"/>
      <c r="F510" s="117"/>
      <c r="G510" s="117"/>
      <c r="H510" s="117"/>
      <c r="I510" s="117"/>
      <c r="J510" s="117"/>
      <c r="K510" s="117"/>
      <c r="L510" s="117"/>
      <c r="M510" s="117"/>
      <c r="N510" s="117"/>
      <c r="O510" s="117"/>
      <c r="P510" s="117"/>
      <c r="Q510" s="117"/>
      <c r="R510" s="117"/>
      <c r="S510" s="117"/>
      <c r="T510" s="117"/>
      <c r="U510" s="117"/>
      <c r="V510" s="117"/>
      <c r="W510" s="117"/>
      <c r="X510" s="117"/>
      <c r="Y510" s="117"/>
      <c r="Z510" s="117"/>
    </row>
    <row r="511">
      <c r="A511" s="117"/>
      <c r="B511" s="117"/>
      <c r="C511" s="117"/>
      <c r="D511" s="117"/>
      <c r="E511" s="117"/>
      <c r="F511" s="117"/>
      <c r="G511" s="117"/>
      <c r="H511" s="117"/>
      <c r="I511" s="117"/>
      <c r="J511" s="117"/>
      <c r="K511" s="117"/>
      <c r="L511" s="117"/>
      <c r="M511" s="117"/>
      <c r="N511" s="117"/>
      <c r="O511" s="117"/>
      <c r="P511" s="117"/>
      <c r="Q511" s="117"/>
      <c r="R511" s="117"/>
      <c r="S511" s="117"/>
      <c r="T511" s="117"/>
      <c r="U511" s="117"/>
      <c r="V511" s="117"/>
      <c r="W511" s="117"/>
      <c r="X511" s="117"/>
      <c r="Y511" s="117"/>
      <c r="Z511" s="117"/>
    </row>
    <row r="512">
      <c r="A512" s="117"/>
      <c r="B512" s="117"/>
      <c r="C512" s="117"/>
      <c r="D512" s="117"/>
      <c r="E512" s="117"/>
      <c r="F512" s="117"/>
      <c r="G512" s="117"/>
      <c r="H512" s="117"/>
      <c r="I512" s="117"/>
      <c r="J512" s="117"/>
      <c r="K512" s="117"/>
      <c r="L512" s="117"/>
      <c r="M512" s="117"/>
      <c r="N512" s="117"/>
      <c r="O512" s="117"/>
      <c r="P512" s="117"/>
      <c r="Q512" s="117"/>
      <c r="R512" s="117"/>
      <c r="S512" s="117"/>
      <c r="T512" s="117"/>
      <c r="U512" s="117"/>
      <c r="V512" s="117"/>
      <c r="W512" s="117"/>
      <c r="X512" s="117"/>
      <c r="Y512" s="117"/>
      <c r="Z512" s="117"/>
    </row>
    <row r="513">
      <c r="A513" s="117"/>
      <c r="B513" s="117"/>
      <c r="C513" s="117"/>
      <c r="D513" s="117"/>
      <c r="E513" s="117"/>
      <c r="F513" s="117"/>
      <c r="G513" s="117"/>
      <c r="H513" s="117"/>
      <c r="I513" s="117"/>
      <c r="J513" s="117"/>
      <c r="K513" s="117"/>
      <c r="L513" s="117"/>
      <c r="M513" s="117"/>
      <c r="N513" s="117"/>
      <c r="O513" s="117"/>
      <c r="P513" s="117"/>
      <c r="Q513" s="117"/>
      <c r="R513" s="117"/>
      <c r="S513" s="117"/>
      <c r="T513" s="117"/>
      <c r="U513" s="117"/>
      <c r="V513" s="117"/>
      <c r="W513" s="117"/>
      <c r="X513" s="117"/>
      <c r="Y513" s="117"/>
      <c r="Z513" s="117"/>
    </row>
    <row r="514">
      <c r="A514" s="117"/>
      <c r="B514" s="117"/>
      <c r="C514" s="117"/>
      <c r="D514" s="117"/>
      <c r="E514" s="117"/>
      <c r="F514" s="117"/>
      <c r="G514" s="117"/>
      <c r="H514" s="117"/>
      <c r="I514" s="117"/>
      <c r="J514" s="117"/>
      <c r="K514" s="117"/>
      <c r="L514" s="117"/>
      <c r="M514" s="117"/>
      <c r="N514" s="117"/>
      <c r="O514" s="117"/>
      <c r="P514" s="117"/>
      <c r="Q514" s="117"/>
      <c r="R514" s="117"/>
      <c r="S514" s="117"/>
      <c r="T514" s="117"/>
      <c r="U514" s="117"/>
      <c r="V514" s="117"/>
      <c r="W514" s="117"/>
      <c r="X514" s="117"/>
      <c r="Y514" s="117"/>
      <c r="Z514" s="117"/>
    </row>
    <row r="515">
      <c r="A515" s="117"/>
      <c r="B515" s="117"/>
      <c r="C515" s="117"/>
      <c r="D515" s="117"/>
      <c r="E515" s="117"/>
      <c r="F515" s="117"/>
      <c r="G515" s="117"/>
      <c r="H515" s="117"/>
      <c r="I515" s="117"/>
      <c r="J515" s="117"/>
      <c r="K515" s="117"/>
      <c r="L515" s="117"/>
      <c r="M515" s="117"/>
      <c r="N515" s="117"/>
      <c r="O515" s="117"/>
      <c r="P515" s="117"/>
      <c r="Q515" s="117"/>
      <c r="R515" s="117"/>
      <c r="S515" s="117"/>
      <c r="T515" s="117"/>
      <c r="U515" s="117"/>
      <c r="V515" s="117"/>
      <c r="W515" s="117"/>
      <c r="X515" s="117"/>
      <c r="Y515" s="117"/>
      <c r="Z515" s="117"/>
    </row>
    <row r="516">
      <c r="A516" s="117"/>
      <c r="B516" s="117"/>
      <c r="C516" s="117"/>
      <c r="D516" s="117"/>
      <c r="E516" s="117"/>
      <c r="F516" s="117"/>
      <c r="G516" s="117"/>
      <c r="H516" s="117"/>
      <c r="I516" s="117"/>
      <c r="J516" s="117"/>
      <c r="K516" s="117"/>
      <c r="L516" s="117"/>
      <c r="M516" s="117"/>
      <c r="N516" s="117"/>
      <c r="O516" s="117"/>
      <c r="P516" s="117"/>
      <c r="Q516" s="117"/>
      <c r="R516" s="117"/>
      <c r="S516" s="117"/>
      <c r="T516" s="117"/>
      <c r="U516" s="117"/>
      <c r="V516" s="117"/>
      <c r="W516" s="117"/>
      <c r="X516" s="117"/>
      <c r="Y516" s="117"/>
      <c r="Z516" s="117"/>
    </row>
    <row r="517">
      <c r="A517" s="117"/>
      <c r="B517" s="117"/>
      <c r="C517" s="117"/>
      <c r="D517" s="117"/>
      <c r="E517" s="117"/>
      <c r="F517" s="117"/>
      <c r="G517" s="117"/>
      <c r="H517" s="117"/>
      <c r="I517" s="117"/>
      <c r="J517" s="117"/>
      <c r="K517" s="117"/>
      <c r="L517" s="117"/>
      <c r="M517" s="117"/>
      <c r="N517" s="117"/>
      <c r="O517" s="117"/>
      <c r="P517" s="117"/>
      <c r="Q517" s="117"/>
      <c r="R517" s="117"/>
      <c r="S517" s="117"/>
      <c r="T517" s="117"/>
      <c r="U517" s="117"/>
      <c r="V517" s="117"/>
      <c r="W517" s="117"/>
      <c r="X517" s="117"/>
      <c r="Y517" s="117"/>
      <c r="Z517" s="117"/>
    </row>
    <row r="518">
      <c r="A518" s="117"/>
      <c r="B518" s="117"/>
      <c r="C518" s="117"/>
      <c r="D518" s="117"/>
      <c r="E518" s="117"/>
      <c r="F518" s="117"/>
      <c r="G518" s="117"/>
      <c r="H518" s="117"/>
      <c r="I518" s="117"/>
      <c r="J518" s="117"/>
      <c r="K518" s="117"/>
      <c r="L518" s="117"/>
      <c r="M518" s="117"/>
      <c r="N518" s="117"/>
      <c r="O518" s="117"/>
      <c r="P518" s="117"/>
      <c r="Q518" s="117"/>
      <c r="R518" s="117"/>
      <c r="S518" s="117"/>
      <c r="T518" s="117"/>
      <c r="U518" s="117"/>
      <c r="V518" s="117"/>
      <c r="W518" s="117"/>
      <c r="X518" s="117"/>
      <c r="Y518" s="117"/>
      <c r="Z518" s="117"/>
    </row>
    <row r="519">
      <c r="A519" s="117"/>
      <c r="B519" s="117"/>
      <c r="C519" s="117"/>
      <c r="D519" s="117"/>
      <c r="E519" s="117"/>
      <c r="F519" s="117"/>
      <c r="G519" s="117"/>
      <c r="H519" s="117"/>
      <c r="I519" s="117"/>
      <c r="J519" s="117"/>
      <c r="K519" s="117"/>
      <c r="L519" s="117"/>
      <c r="M519" s="117"/>
      <c r="N519" s="117"/>
      <c r="O519" s="117"/>
      <c r="P519" s="117"/>
      <c r="Q519" s="117"/>
      <c r="R519" s="117"/>
      <c r="S519" s="117"/>
      <c r="T519" s="117"/>
      <c r="U519" s="117"/>
      <c r="V519" s="117"/>
      <c r="W519" s="117"/>
      <c r="X519" s="117"/>
      <c r="Y519" s="117"/>
      <c r="Z519" s="117"/>
    </row>
    <row r="520">
      <c r="A520" s="117"/>
      <c r="B520" s="117"/>
      <c r="C520" s="117"/>
      <c r="D520" s="117"/>
      <c r="E520" s="117"/>
      <c r="F520" s="117"/>
      <c r="G520" s="117"/>
      <c r="H520" s="117"/>
      <c r="I520" s="117"/>
      <c r="J520" s="117"/>
      <c r="K520" s="117"/>
      <c r="L520" s="117"/>
      <c r="M520" s="117"/>
      <c r="N520" s="117"/>
      <c r="O520" s="117"/>
      <c r="P520" s="117"/>
      <c r="Q520" s="117"/>
      <c r="R520" s="117"/>
      <c r="S520" s="117"/>
      <c r="T520" s="117"/>
      <c r="U520" s="117"/>
      <c r="V520" s="117"/>
      <c r="W520" s="117"/>
      <c r="X520" s="117"/>
      <c r="Y520" s="117"/>
      <c r="Z520" s="117"/>
    </row>
    <row r="521">
      <c r="A521" s="117"/>
      <c r="B521" s="117"/>
      <c r="C521" s="117"/>
      <c r="D521" s="117"/>
      <c r="E521" s="117"/>
      <c r="F521" s="117"/>
      <c r="G521" s="117"/>
      <c r="H521" s="117"/>
      <c r="I521" s="117"/>
      <c r="J521" s="117"/>
      <c r="K521" s="117"/>
      <c r="L521" s="117"/>
      <c r="M521" s="117"/>
      <c r="N521" s="117"/>
      <c r="O521" s="117"/>
      <c r="P521" s="117"/>
      <c r="Q521" s="117"/>
      <c r="R521" s="117"/>
      <c r="S521" s="117"/>
      <c r="T521" s="117"/>
      <c r="U521" s="117"/>
      <c r="V521" s="117"/>
      <c r="W521" s="117"/>
      <c r="X521" s="117"/>
      <c r="Y521" s="117"/>
      <c r="Z521" s="117"/>
    </row>
    <row r="522">
      <c r="A522" s="117"/>
      <c r="B522" s="117"/>
      <c r="C522" s="117"/>
      <c r="D522" s="117"/>
      <c r="E522" s="117"/>
      <c r="F522" s="117"/>
      <c r="G522" s="117"/>
      <c r="H522" s="117"/>
      <c r="I522" s="117"/>
      <c r="J522" s="117"/>
      <c r="K522" s="117"/>
      <c r="L522" s="117"/>
      <c r="M522" s="117"/>
      <c r="N522" s="117"/>
      <c r="O522" s="117"/>
      <c r="P522" s="117"/>
      <c r="Q522" s="117"/>
      <c r="R522" s="117"/>
      <c r="S522" s="117"/>
      <c r="T522" s="117"/>
      <c r="U522" s="117"/>
      <c r="V522" s="117"/>
      <c r="W522" s="117"/>
      <c r="X522" s="117"/>
      <c r="Y522" s="117"/>
      <c r="Z522" s="117"/>
    </row>
    <row r="523">
      <c r="A523" s="117"/>
      <c r="B523" s="117"/>
      <c r="C523" s="117"/>
      <c r="D523" s="117"/>
      <c r="E523" s="117"/>
      <c r="F523" s="117"/>
      <c r="G523" s="117"/>
      <c r="H523" s="117"/>
      <c r="I523" s="117"/>
      <c r="J523" s="117"/>
      <c r="K523" s="117"/>
      <c r="L523" s="117"/>
      <c r="M523" s="117"/>
      <c r="N523" s="117"/>
      <c r="O523" s="117"/>
      <c r="P523" s="117"/>
      <c r="Q523" s="117"/>
      <c r="R523" s="117"/>
      <c r="S523" s="117"/>
      <c r="T523" s="117"/>
      <c r="U523" s="117"/>
      <c r="V523" s="117"/>
      <c r="W523" s="117"/>
      <c r="X523" s="117"/>
      <c r="Y523" s="117"/>
      <c r="Z523" s="117"/>
    </row>
    <row r="524">
      <c r="A524" s="117"/>
      <c r="B524" s="117"/>
      <c r="C524" s="117"/>
      <c r="D524" s="117"/>
      <c r="E524" s="117"/>
      <c r="F524" s="117"/>
      <c r="G524" s="117"/>
      <c r="H524" s="117"/>
      <c r="I524" s="117"/>
      <c r="J524" s="117"/>
      <c r="K524" s="117"/>
      <c r="L524" s="117"/>
      <c r="M524" s="117"/>
      <c r="N524" s="117"/>
      <c r="O524" s="117"/>
      <c r="P524" s="117"/>
      <c r="Q524" s="117"/>
      <c r="R524" s="117"/>
      <c r="S524" s="117"/>
      <c r="T524" s="117"/>
      <c r="U524" s="117"/>
      <c r="V524" s="117"/>
      <c r="W524" s="117"/>
      <c r="X524" s="117"/>
      <c r="Y524" s="117"/>
      <c r="Z524" s="117"/>
    </row>
    <row r="525">
      <c r="A525" s="117"/>
      <c r="B525" s="117"/>
      <c r="C525" s="117"/>
      <c r="D525" s="117"/>
      <c r="E525" s="117"/>
      <c r="F525" s="117"/>
      <c r="G525" s="117"/>
      <c r="H525" s="117"/>
      <c r="I525" s="117"/>
      <c r="J525" s="117"/>
      <c r="K525" s="117"/>
      <c r="L525" s="117"/>
      <c r="M525" s="117"/>
      <c r="N525" s="117"/>
      <c r="O525" s="117"/>
      <c r="P525" s="117"/>
      <c r="Q525" s="117"/>
      <c r="R525" s="117"/>
      <c r="S525" s="117"/>
      <c r="T525" s="117"/>
      <c r="U525" s="117"/>
      <c r="V525" s="117"/>
      <c r="W525" s="117"/>
      <c r="X525" s="117"/>
      <c r="Y525" s="117"/>
      <c r="Z525" s="117"/>
    </row>
    <row r="526">
      <c r="A526" s="117"/>
      <c r="B526" s="117"/>
      <c r="C526" s="117"/>
      <c r="D526" s="117"/>
      <c r="E526" s="117"/>
      <c r="F526" s="117"/>
      <c r="G526" s="117"/>
      <c r="H526" s="117"/>
      <c r="I526" s="117"/>
      <c r="J526" s="117"/>
      <c r="K526" s="117"/>
      <c r="L526" s="117"/>
      <c r="M526" s="117"/>
      <c r="N526" s="117"/>
      <c r="O526" s="117"/>
      <c r="P526" s="117"/>
      <c r="Q526" s="117"/>
      <c r="R526" s="117"/>
      <c r="S526" s="117"/>
      <c r="T526" s="117"/>
      <c r="U526" s="117"/>
      <c r="V526" s="117"/>
      <c r="W526" s="117"/>
      <c r="X526" s="117"/>
      <c r="Y526" s="117"/>
      <c r="Z526" s="117"/>
    </row>
    <row r="527">
      <c r="A527" s="117"/>
      <c r="B527" s="117"/>
      <c r="C527" s="117"/>
      <c r="D527" s="117"/>
      <c r="E527" s="117"/>
      <c r="F527" s="117"/>
      <c r="G527" s="117"/>
      <c r="H527" s="117"/>
      <c r="I527" s="117"/>
      <c r="J527" s="117"/>
      <c r="K527" s="117"/>
      <c r="L527" s="117"/>
      <c r="M527" s="117"/>
      <c r="N527" s="117"/>
      <c r="O527" s="117"/>
      <c r="P527" s="117"/>
      <c r="Q527" s="117"/>
      <c r="R527" s="117"/>
      <c r="S527" s="117"/>
      <c r="T527" s="117"/>
      <c r="U527" s="117"/>
      <c r="V527" s="117"/>
      <c r="W527" s="117"/>
      <c r="X527" s="117"/>
      <c r="Y527" s="117"/>
      <c r="Z527" s="117"/>
    </row>
    <row r="528">
      <c r="A528" s="117"/>
      <c r="B528" s="117"/>
      <c r="C528" s="117"/>
      <c r="D528" s="117"/>
      <c r="E528" s="117"/>
      <c r="F528" s="117"/>
      <c r="G528" s="117"/>
      <c r="H528" s="117"/>
      <c r="I528" s="117"/>
      <c r="J528" s="117"/>
      <c r="K528" s="117"/>
      <c r="L528" s="117"/>
      <c r="M528" s="117"/>
      <c r="N528" s="117"/>
      <c r="O528" s="117"/>
      <c r="P528" s="117"/>
      <c r="Q528" s="117"/>
      <c r="R528" s="117"/>
      <c r="S528" s="117"/>
      <c r="T528" s="117"/>
      <c r="U528" s="117"/>
      <c r="V528" s="117"/>
      <c r="W528" s="117"/>
      <c r="X528" s="117"/>
      <c r="Y528" s="117"/>
      <c r="Z528" s="117"/>
    </row>
    <row r="529">
      <c r="A529" s="117"/>
      <c r="B529" s="117"/>
      <c r="C529" s="117"/>
      <c r="D529" s="117"/>
      <c r="E529" s="117"/>
      <c r="F529" s="117"/>
      <c r="G529" s="117"/>
      <c r="H529" s="117"/>
      <c r="I529" s="117"/>
      <c r="J529" s="117"/>
      <c r="K529" s="117"/>
      <c r="L529" s="117"/>
      <c r="M529" s="117"/>
      <c r="N529" s="117"/>
      <c r="O529" s="117"/>
      <c r="P529" s="117"/>
      <c r="Q529" s="117"/>
      <c r="R529" s="117"/>
      <c r="S529" s="117"/>
      <c r="T529" s="117"/>
      <c r="U529" s="117"/>
      <c r="V529" s="117"/>
      <c r="W529" s="117"/>
      <c r="X529" s="117"/>
      <c r="Y529" s="117"/>
      <c r="Z529" s="117"/>
    </row>
    <row r="530">
      <c r="A530" s="117"/>
      <c r="B530" s="117"/>
      <c r="C530" s="117"/>
      <c r="D530" s="117"/>
      <c r="E530" s="117"/>
      <c r="F530" s="117"/>
      <c r="G530" s="117"/>
      <c r="H530" s="117"/>
      <c r="I530" s="117"/>
      <c r="J530" s="117"/>
      <c r="K530" s="117"/>
      <c r="L530" s="117"/>
      <c r="M530" s="117"/>
      <c r="N530" s="117"/>
      <c r="O530" s="117"/>
      <c r="P530" s="117"/>
      <c r="Q530" s="117"/>
      <c r="R530" s="117"/>
      <c r="S530" s="117"/>
      <c r="T530" s="117"/>
      <c r="U530" s="117"/>
      <c r="V530" s="117"/>
      <c r="W530" s="117"/>
      <c r="X530" s="117"/>
      <c r="Y530" s="117"/>
      <c r="Z530" s="117"/>
    </row>
    <row r="531">
      <c r="A531" s="117"/>
      <c r="B531" s="117"/>
      <c r="C531" s="117"/>
      <c r="D531" s="117"/>
      <c r="E531" s="117"/>
      <c r="F531" s="117"/>
      <c r="G531" s="117"/>
      <c r="H531" s="117"/>
      <c r="I531" s="117"/>
      <c r="J531" s="117"/>
      <c r="K531" s="117"/>
      <c r="L531" s="117"/>
      <c r="M531" s="117"/>
      <c r="N531" s="117"/>
      <c r="O531" s="117"/>
      <c r="P531" s="117"/>
      <c r="Q531" s="117"/>
      <c r="R531" s="117"/>
      <c r="S531" s="117"/>
      <c r="T531" s="117"/>
      <c r="U531" s="117"/>
      <c r="V531" s="117"/>
      <c r="W531" s="117"/>
      <c r="X531" s="117"/>
      <c r="Y531" s="117"/>
      <c r="Z531" s="117"/>
    </row>
    <row r="532">
      <c r="A532" s="117"/>
      <c r="B532" s="117"/>
      <c r="C532" s="117"/>
      <c r="D532" s="117"/>
      <c r="E532" s="117"/>
      <c r="F532" s="117"/>
      <c r="G532" s="117"/>
      <c r="H532" s="117"/>
      <c r="I532" s="117"/>
      <c r="J532" s="117"/>
      <c r="K532" s="117"/>
      <c r="L532" s="117"/>
      <c r="M532" s="117"/>
      <c r="N532" s="117"/>
      <c r="O532" s="117"/>
      <c r="P532" s="117"/>
      <c r="Q532" s="117"/>
      <c r="R532" s="117"/>
      <c r="S532" s="117"/>
      <c r="T532" s="117"/>
      <c r="U532" s="117"/>
      <c r="V532" s="117"/>
      <c r="W532" s="117"/>
      <c r="X532" s="117"/>
      <c r="Y532" s="117"/>
      <c r="Z532" s="117"/>
    </row>
    <row r="533">
      <c r="A533" s="117"/>
      <c r="B533" s="117"/>
      <c r="C533" s="117"/>
      <c r="D533" s="117"/>
      <c r="E533" s="117"/>
      <c r="F533" s="117"/>
      <c r="G533" s="117"/>
      <c r="H533" s="117"/>
      <c r="I533" s="117"/>
      <c r="J533" s="117"/>
      <c r="K533" s="117"/>
      <c r="L533" s="117"/>
      <c r="M533" s="117"/>
      <c r="N533" s="117"/>
      <c r="O533" s="117"/>
      <c r="P533" s="117"/>
      <c r="Q533" s="117"/>
      <c r="R533" s="117"/>
      <c r="S533" s="117"/>
      <c r="T533" s="117"/>
      <c r="U533" s="117"/>
      <c r="V533" s="117"/>
      <c r="W533" s="117"/>
      <c r="X533" s="117"/>
      <c r="Y533" s="117"/>
      <c r="Z533" s="117"/>
    </row>
    <row r="534">
      <c r="A534" s="117"/>
      <c r="B534" s="117"/>
      <c r="C534" s="117"/>
      <c r="D534" s="117"/>
      <c r="E534" s="117"/>
      <c r="F534" s="117"/>
      <c r="G534" s="117"/>
      <c r="H534" s="117"/>
      <c r="I534" s="117"/>
      <c r="J534" s="117"/>
      <c r="K534" s="117"/>
      <c r="L534" s="117"/>
      <c r="M534" s="117"/>
      <c r="N534" s="117"/>
      <c r="O534" s="117"/>
      <c r="P534" s="117"/>
      <c r="Q534" s="117"/>
      <c r="R534" s="117"/>
      <c r="S534" s="117"/>
      <c r="T534" s="117"/>
      <c r="U534" s="117"/>
      <c r="V534" s="117"/>
      <c r="W534" s="117"/>
      <c r="X534" s="117"/>
      <c r="Y534" s="117"/>
      <c r="Z534" s="117"/>
    </row>
    <row r="535">
      <c r="A535" s="117"/>
      <c r="B535" s="117"/>
      <c r="C535" s="117"/>
      <c r="D535" s="117"/>
      <c r="E535" s="117"/>
      <c r="F535" s="117"/>
      <c r="G535" s="117"/>
      <c r="H535" s="117"/>
      <c r="I535" s="117"/>
      <c r="J535" s="117"/>
      <c r="K535" s="117"/>
      <c r="L535" s="117"/>
      <c r="M535" s="117"/>
      <c r="N535" s="117"/>
      <c r="O535" s="117"/>
      <c r="P535" s="117"/>
      <c r="Q535" s="117"/>
      <c r="R535" s="117"/>
      <c r="S535" s="117"/>
      <c r="T535" s="117"/>
      <c r="U535" s="117"/>
      <c r="V535" s="117"/>
      <c r="W535" s="117"/>
      <c r="X535" s="117"/>
      <c r="Y535" s="117"/>
      <c r="Z535" s="117"/>
    </row>
    <row r="536">
      <c r="A536" s="117"/>
      <c r="B536" s="117"/>
      <c r="C536" s="117"/>
      <c r="D536" s="117"/>
      <c r="E536" s="117"/>
      <c r="F536" s="117"/>
      <c r="G536" s="117"/>
      <c r="H536" s="117"/>
      <c r="I536" s="117"/>
      <c r="J536" s="117"/>
      <c r="K536" s="117"/>
      <c r="L536" s="117"/>
      <c r="M536" s="117"/>
      <c r="N536" s="117"/>
      <c r="O536" s="117"/>
      <c r="P536" s="117"/>
      <c r="Q536" s="117"/>
      <c r="R536" s="117"/>
      <c r="S536" s="117"/>
      <c r="T536" s="117"/>
      <c r="U536" s="117"/>
      <c r="V536" s="117"/>
      <c r="W536" s="117"/>
      <c r="X536" s="117"/>
      <c r="Y536" s="117"/>
      <c r="Z536" s="117"/>
    </row>
    <row r="537">
      <c r="A537" s="117"/>
      <c r="B537" s="117"/>
      <c r="C537" s="117"/>
      <c r="D537" s="117"/>
      <c r="E537" s="117"/>
      <c r="F537" s="117"/>
      <c r="G537" s="117"/>
      <c r="H537" s="117"/>
      <c r="I537" s="117"/>
      <c r="J537" s="117"/>
      <c r="K537" s="117"/>
      <c r="L537" s="117"/>
      <c r="M537" s="117"/>
      <c r="N537" s="117"/>
      <c r="O537" s="117"/>
      <c r="P537" s="117"/>
      <c r="Q537" s="117"/>
      <c r="R537" s="117"/>
      <c r="S537" s="117"/>
      <c r="T537" s="117"/>
      <c r="U537" s="117"/>
      <c r="V537" s="117"/>
      <c r="W537" s="117"/>
      <c r="X537" s="117"/>
      <c r="Y537" s="117"/>
      <c r="Z537" s="117"/>
    </row>
    <row r="538">
      <c r="A538" s="117"/>
      <c r="B538" s="117"/>
      <c r="C538" s="117"/>
      <c r="D538" s="117"/>
      <c r="E538" s="117"/>
      <c r="F538" s="117"/>
      <c r="G538" s="117"/>
      <c r="H538" s="117"/>
      <c r="I538" s="117"/>
      <c r="J538" s="117"/>
      <c r="K538" s="117"/>
      <c r="L538" s="117"/>
      <c r="M538" s="117"/>
      <c r="N538" s="117"/>
      <c r="O538" s="117"/>
      <c r="P538" s="117"/>
      <c r="Q538" s="117"/>
      <c r="R538" s="117"/>
      <c r="S538" s="117"/>
      <c r="T538" s="117"/>
      <c r="U538" s="117"/>
      <c r="V538" s="117"/>
      <c r="W538" s="117"/>
      <c r="X538" s="117"/>
      <c r="Y538" s="117"/>
      <c r="Z538" s="117"/>
    </row>
    <row r="539">
      <c r="A539" s="117"/>
      <c r="B539" s="117"/>
      <c r="C539" s="117"/>
      <c r="D539" s="117"/>
      <c r="E539" s="117"/>
      <c r="F539" s="117"/>
      <c r="G539" s="117"/>
      <c r="H539" s="117"/>
      <c r="I539" s="117"/>
      <c r="J539" s="117"/>
      <c r="K539" s="117"/>
      <c r="L539" s="117"/>
      <c r="M539" s="117"/>
      <c r="N539" s="117"/>
      <c r="O539" s="117"/>
      <c r="P539" s="117"/>
      <c r="Q539" s="117"/>
      <c r="R539" s="117"/>
      <c r="S539" s="117"/>
      <c r="T539" s="117"/>
      <c r="U539" s="117"/>
      <c r="V539" s="117"/>
      <c r="W539" s="117"/>
      <c r="X539" s="117"/>
      <c r="Y539" s="117"/>
      <c r="Z539" s="117"/>
    </row>
    <row r="540">
      <c r="A540" s="117"/>
      <c r="B540" s="117"/>
      <c r="C540" s="117"/>
      <c r="D540" s="117"/>
      <c r="E540" s="117"/>
      <c r="F540" s="117"/>
      <c r="G540" s="117"/>
      <c r="H540" s="117"/>
      <c r="I540" s="117"/>
      <c r="J540" s="117"/>
      <c r="K540" s="117"/>
      <c r="L540" s="117"/>
      <c r="M540" s="117"/>
      <c r="N540" s="117"/>
      <c r="O540" s="117"/>
      <c r="P540" s="117"/>
      <c r="Q540" s="117"/>
      <c r="R540" s="117"/>
      <c r="S540" s="117"/>
      <c r="T540" s="117"/>
      <c r="U540" s="117"/>
      <c r="V540" s="117"/>
      <c r="W540" s="117"/>
      <c r="X540" s="117"/>
      <c r="Y540" s="117"/>
      <c r="Z540" s="117"/>
    </row>
    <row r="541">
      <c r="A541" s="117"/>
      <c r="B541" s="117"/>
      <c r="C541" s="117"/>
      <c r="D541" s="117"/>
      <c r="E541" s="117"/>
      <c r="F541" s="117"/>
      <c r="G541" s="117"/>
      <c r="H541" s="117"/>
      <c r="I541" s="117"/>
      <c r="J541" s="117"/>
      <c r="K541" s="117"/>
      <c r="L541" s="117"/>
      <c r="M541" s="117"/>
      <c r="N541" s="117"/>
      <c r="O541" s="117"/>
      <c r="P541" s="117"/>
      <c r="Q541" s="117"/>
      <c r="R541" s="117"/>
      <c r="S541" s="117"/>
      <c r="T541" s="117"/>
      <c r="U541" s="117"/>
      <c r="V541" s="117"/>
      <c r="W541" s="117"/>
      <c r="X541" s="117"/>
      <c r="Y541" s="117"/>
      <c r="Z541" s="117"/>
    </row>
    <row r="542">
      <c r="A542" s="117"/>
      <c r="B542" s="117"/>
      <c r="C542" s="117"/>
      <c r="D542" s="117"/>
      <c r="E542" s="117"/>
      <c r="F542" s="117"/>
      <c r="G542" s="117"/>
      <c r="H542" s="117"/>
      <c r="I542" s="117"/>
      <c r="J542" s="117"/>
      <c r="K542" s="117"/>
      <c r="L542" s="117"/>
      <c r="M542" s="117"/>
      <c r="N542" s="117"/>
      <c r="O542" s="117"/>
      <c r="P542" s="117"/>
      <c r="Q542" s="117"/>
      <c r="R542" s="117"/>
      <c r="S542" s="117"/>
      <c r="T542" s="117"/>
      <c r="U542" s="117"/>
      <c r="V542" s="117"/>
      <c r="W542" s="117"/>
      <c r="X542" s="117"/>
      <c r="Y542" s="117"/>
      <c r="Z542" s="117"/>
    </row>
    <row r="543">
      <c r="A543" s="117"/>
      <c r="B543" s="117"/>
      <c r="C543" s="117"/>
      <c r="D543" s="117"/>
      <c r="E543" s="117"/>
      <c r="F543" s="117"/>
      <c r="G543" s="117"/>
      <c r="H543" s="117"/>
      <c r="I543" s="117"/>
      <c r="J543" s="117"/>
      <c r="K543" s="117"/>
      <c r="L543" s="117"/>
      <c r="M543" s="117"/>
      <c r="N543" s="117"/>
      <c r="O543" s="117"/>
      <c r="P543" s="117"/>
      <c r="Q543" s="117"/>
      <c r="R543" s="117"/>
      <c r="S543" s="117"/>
      <c r="T543" s="117"/>
      <c r="U543" s="117"/>
      <c r="V543" s="117"/>
      <c r="W543" s="117"/>
      <c r="X543" s="117"/>
      <c r="Y543" s="117"/>
      <c r="Z543" s="117"/>
    </row>
    <row r="544">
      <c r="A544" s="117"/>
      <c r="B544" s="117"/>
      <c r="C544" s="117"/>
      <c r="D544" s="117"/>
      <c r="E544" s="117"/>
      <c r="F544" s="117"/>
      <c r="G544" s="117"/>
      <c r="H544" s="117"/>
      <c r="I544" s="117"/>
      <c r="J544" s="117"/>
      <c r="K544" s="117"/>
      <c r="L544" s="117"/>
      <c r="M544" s="117"/>
      <c r="N544" s="117"/>
      <c r="O544" s="117"/>
      <c r="P544" s="117"/>
      <c r="Q544" s="117"/>
      <c r="R544" s="117"/>
      <c r="S544" s="117"/>
      <c r="T544" s="117"/>
      <c r="U544" s="117"/>
      <c r="V544" s="117"/>
      <c r="W544" s="117"/>
      <c r="X544" s="117"/>
      <c r="Y544" s="117"/>
      <c r="Z544" s="117"/>
    </row>
    <row r="545">
      <c r="A545" s="117"/>
      <c r="B545" s="117"/>
      <c r="C545" s="117"/>
      <c r="D545" s="117"/>
      <c r="E545" s="117"/>
      <c r="F545" s="117"/>
      <c r="G545" s="117"/>
      <c r="H545" s="117"/>
      <c r="I545" s="117"/>
      <c r="J545" s="117"/>
      <c r="K545" s="117"/>
      <c r="L545" s="117"/>
      <c r="M545" s="117"/>
      <c r="N545" s="117"/>
      <c r="O545" s="117"/>
      <c r="P545" s="117"/>
      <c r="Q545" s="117"/>
      <c r="R545" s="117"/>
      <c r="S545" s="117"/>
      <c r="T545" s="117"/>
      <c r="U545" s="117"/>
      <c r="V545" s="117"/>
      <c r="W545" s="117"/>
      <c r="X545" s="117"/>
      <c r="Y545" s="117"/>
      <c r="Z545" s="117"/>
    </row>
    <row r="546">
      <c r="A546" s="117"/>
      <c r="B546" s="117"/>
      <c r="C546" s="117"/>
      <c r="D546" s="117"/>
      <c r="E546" s="117"/>
      <c r="F546" s="117"/>
      <c r="G546" s="117"/>
      <c r="H546" s="117"/>
      <c r="I546" s="117"/>
      <c r="J546" s="117"/>
      <c r="K546" s="117"/>
      <c r="L546" s="117"/>
      <c r="M546" s="117"/>
      <c r="N546" s="117"/>
      <c r="O546" s="117"/>
      <c r="P546" s="117"/>
      <c r="Q546" s="117"/>
      <c r="R546" s="117"/>
      <c r="S546" s="117"/>
      <c r="T546" s="117"/>
      <c r="U546" s="117"/>
      <c r="V546" s="117"/>
      <c r="W546" s="117"/>
      <c r="X546" s="117"/>
      <c r="Y546" s="117"/>
      <c r="Z546" s="117"/>
    </row>
    <row r="547">
      <c r="A547" s="117"/>
      <c r="B547" s="117"/>
      <c r="C547" s="117"/>
      <c r="D547" s="117"/>
      <c r="E547" s="117"/>
      <c r="F547" s="117"/>
      <c r="G547" s="117"/>
      <c r="H547" s="117"/>
      <c r="I547" s="117"/>
      <c r="J547" s="117"/>
      <c r="K547" s="117"/>
      <c r="L547" s="117"/>
      <c r="M547" s="117"/>
      <c r="N547" s="117"/>
      <c r="O547" s="117"/>
      <c r="P547" s="117"/>
      <c r="Q547" s="117"/>
      <c r="R547" s="117"/>
      <c r="S547" s="117"/>
      <c r="T547" s="117"/>
      <c r="U547" s="117"/>
      <c r="V547" s="117"/>
      <c r="W547" s="117"/>
      <c r="X547" s="117"/>
      <c r="Y547" s="117"/>
      <c r="Z547" s="117"/>
    </row>
    <row r="548">
      <c r="A548" s="117"/>
      <c r="B548" s="117"/>
      <c r="C548" s="117"/>
      <c r="D548" s="117"/>
      <c r="E548" s="117"/>
      <c r="F548" s="117"/>
      <c r="G548" s="117"/>
      <c r="H548" s="117"/>
      <c r="I548" s="117"/>
      <c r="J548" s="117"/>
      <c r="K548" s="117"/>
      <c r="L548" s="117"/>
      <c r="M548" s="117"/>
      <c r="N548" s="117"/>
      <c r="O548" s="117"/>
      <c r="P548" s="117"/>
      <c r="Q548" s="117"/>
      <c r="R548" s="117"/>
      <c r="S548" s="117"/>
      <c r="T548" s="117"/>
      <c r="U548" s="117"/>
      <c r="V548" s="117"/>
      <c r="W548" s="117"/>
      <c r="X548" s="117"/>
      <c r="Y548" s="117"/>
      <c r="Z548" s="117"/>
    </row>
    <row r="549">
      <c r="A549" s="117"/>
      <c r="B549" s="117"/>
      <c r="C549" s="117"/>
      <c r="D549" s="117"/>
      <c r="E549" s="117"/>
      <c r="F549" s="117"/>
      <c r="G549" s="117"/>
      <c r="H549" s="117"/>
      <c r="I549" s="117"/>
      <c r="J549" s="117"/>
      <c r="K549" s="117"/>
      <c r="L549" s="117"/>
      <c r="M549" s="117"/>
      <c r="N549" s="117"/>
      <c r="O549" s="117"/>
      <c r="P549" s="117"/>
      <c r="Q549" s="117"/>
      <c r="R549" s="117"/>
      <c r="S549" s="117"/>
      <c r="T549" s="117"/>
      <c r="U549" s="117"/>
      <c r="V549" s="117"/>
      <c r="W549" s="117"/>
      <c r="X549" s="117"/>
      <c r="Y549" s="117"/>
      <c r="Z549" s="117"/>
    </row>
    <row r="550">
      <c r="A550" s="117"/>
      <c r="B550" s="117"/>
      <c r="C550" s="117"/>
      <c r="D550" s="117"/>
      <c r="E550" s="117"/>
      <c r="F550" s="117"/>
      <c r="G550" s="117"/>
      <c r="H550" s="117"/>
      <c r="I550" s="117"/>
      <c r="J550" s="117"/>
      <c r="K550" s="117"/>
      <c r="L550" s="117"/>
      <c r="M550" s="117"/>
      <c r="N550" s="117"/>
      <c r="O550" s="117"/>
      <c r="P550" s="117"/>
      <c r="Q550" s="117"/>
      <c r="R550" s="117"/>
      <c r="S550" s="117"/>
      <c r="T550" s="117"/>
      <c r="U550" s="117"/>
      <c r="V550" s="117"/>
      <c r="W550" s="117"/>
      <c r="X550" s="117"/>
      <c r="Y550" s="117"/>
      <c r="Z550" s="117"/>
    </row>
    <row r="551">
      <c r="A551" s="117"/>
      <c r="B551" s="117"/>
      <c r="C551" s="117"/>
      <c r="D551" s="117"/>
      <c r="E551" s="117"/>
      <c r="F551" s="117"/>
      <c r="G551" s="117"/>
      <c r="H551" s="117"/>
      <c r="I551" s="117"/>
      <c r="J551" s="117"/>
      <c r="K551" s="117"/>
      <c r="L551" s="117"/>
      <c r="M551" s="117"/>
      <c r="N551" s="117"/>
      <c r="O551" s="117"/>
      <c r="P551" s="117"/>
      <c r="Q551" s="117"/>
      <c r="R551" s="117"/>
      <c r="S551" s="117"/>
      <c r="T551" s="117"/>
      <c r="U551" s="117"/>
      <c r="V551" s="117"/>
      <c r="W551" s="117"/>
      <c r="X551" s="117"/>
      <c r="Y551" s="117"/>
      <c r="Z551" s="117"/>
    </row>
    <row r="552">
      <c r="A552" s="117"/>
      <c r="B552" s="117"/>
      <c r="C552" s="117"/>
      <c r="D552" s="117"/>
      <c r="E552" s="117"/>
      <c r="F552" s="117"/>
      <c r="G552" s="117"/>
      <c r="H552" s="117"/>
      <c r="I552" s="117"/>
      <c r="J552" s="117"/>
      <c r="K552" s="117"/>
      <c r="L552" s="117"/>
      <c r="M552" s="117"/>
      <c r="N552" s="117"/>
      <c r="O552" s="117"/>
      <c r="P552" s="117"/>
      <c r="Q552" s="117"/>
      <c r="R552" s="117"/>
      <c r="S552" s="117"/>
      <c r="T552" s="117"/>
      <c r="U552" s="117"/>
      <c r="V552" s="117"/>
      <c r="W552" s="117"/>
      <c r="X552" s="117"/>
      <c r="Y552" s="117"/>
      <c r="Z552" s="117"/>
    </row>
    <row r="553">
      <c r="A553" s="117"/>
      <c r="B553" s="117"/>
      <c r="C553" s="117"/>
      <c r="D553" s="117"/>
      <c r="E553" s="117"/>
      <c r="F553" s="117"/>
      <c r="G553" s="117"/>
      <c r="H553" s="117"/>
      <c r="I553" s="117"/>
      <c r="J553" s="117"/>
      <c r="K553" s="117"/>
      <c r="L553" s="117"/>
      <c r="M553" s="117"/>
      <c r="N553" s="117"/>
      <c r="O553" s="117"/>
      <c r="P553" s="117"/>
      <c r="Q553" s="117"/>
      <c r="R553" s="117"/>
      <c r="S553" s="117"/>
      <c r="T553" s="117"/>
      <c r="U553" s="117"/>
      <c r="V553" s="117"/>
      <c r="W553" s="117"/>
      <c r="X553" s="117"/>
      <c r="Y553" s="117"/>
      <c r="Z553" s="117"/>
    </row>
    <row r="554">
      <c r="A554" s="117"/>
      <c r="B554" s="117"/>
      <c r="C554" s="117"/>
      <c r="D554" s="117"/>
      <c r="E554" s="117"/>
      <c r="F554" s="117"/>
      <c r="G554" s="117"/>
      <c r="H554" s="117"/>
      <c r="I554" s="117"/>
      <c r="J554" s="117"/>
      <c r="K554" s="117"/>
      <c r="L554" s="117"/>
      <c r="M554" s="117"/>
      <c r="N554" s="117"/>
      <c r="O554" s="117"/>
      <c r="P554" s="117"/>
      <c r="Q554" s="117"/>
      <c r="R554" s="117"/>
      <c r="S554" s="117"/>
      <c r="T554" s="117"/>
      <c r="U554" s="117"/>
      <c r="V554" s="117"/>
      <c r="W554" s="117"/>
      <c r="X554" s="117"/>
      <c r="Y554" s="117"/>
      <c r="Z554" s="117"/>
    </row>
    <row r="555">
      <c r="A555" s="117"/>
      <c r="B555" s="117"/>
      <c r="C555" s="117"/>
      <c r="D555" s="117"/>
      <c r="E555" s="117"/>
      <c r="F555" s="117"/>
      <c r="G555" s="117"/>
      <c r="H555" s="117"/>
      <c r="I555" s="117"/>
      <c r="J555" s="117"/>
      <c r="K555" s="117"/>
      <c r="L555" s="117"/>
      <c r="M555" s="117"/>
      <c r="N555" s="117"/>
      <c r="O555" s="117"/>
      <c r="P555" s="117"/>
      <c r="Q555" s="117"/>
      <c r="R555" s="117"/>
      <c r="S555" s="117"/>
      <c r="T555" s="117"/>
      <c r="U555" s="117"/>
      <c r="V555" s="117"/>
      <c r="W555" s="117"/>
      <c r="X555" s="117"/>
      <c r="Y555" s="117"/>
      <c r="Z555" s="117"/>
    </row>
    <row r="556">
      <c r="A556" s="117"/>
      <c r="B556" s="117"/>
      <c r="C556" s="117"/>
      <c r="D556" s="117"/>
      <c r="E556" s="117"/>
      <c r="F556" s="117"/>
      <c r="G556" s="117"/>
      <c r="H556" s="117"/>
      <c r="I556" s="117"/>
      <c r="J556" s="117"/>
      <c r="K556" s="117"/>
      <c r="L556" s="117"/>
      <c r="M556" s="117"/>
      <c r="N556" s="117"/>
      <c r="O556" s="117"/>
      <c r="P556" s="117"/>
      <c r="Q556" s="117"/>
      <c r="R556" s="117"/>
      <c r="S556" s="117"/>
      <c r="T556" s="117"/>
      <c r="U556" s="117"/>
      <c r="V556" s="117"/>
      <c r="W556" s="117"/>
      <c r="X556" s="117"/>
      <c r="Y556" s="117"/>
      <c r="Z556" s="117"/>
    </row>
    <row r="557">
      <c r="A557" s="117"/>
      <c r="B557" s="117"/>
      <c r="C557" s="117"/>
      <c r="D557" s="117"/>
      <c r="E557" s="117"/>
      <c r="F557" s="117"/>
      <c r="G557" s="117"/>
      <c r="H557" s="117"/>
      <c r="I557" s="117"/>
      <c r="J557" s="117"/>
      <c r="K557" s="117"/>
      <c r="L557" s="117"/>
      <c r="M557" s="117"/>
      <c r="N557" s="117"/>
      <c r="O557" s="117"/>
      <c r="P557" s="117"/>
      <c r="Q557" s="117"/>
      <c r="R557" s="117"/>
      <c r="S557" s="117"/>
      <c r="T557" s="117"/>
      <c r="U557" s="117"/>
      <c r="V557" s="117"/>
      <c r="W557" s="117"/>
      <c r="X557" s="117"/>
      <c r="Y557" s="117"/>
      <c r="Z557" s="117"/>
    </row>
    <row r="558">
      <c r="A558" s="117"/>
      <c r="B558" s="117"/>
      <c r="C558" s="117"/>
      <c r="D558" s="117"/>
      <c r="E558" s="117"/>
      <c r="F558" s="117"/>
      <c r="G558" s="117"/>
      <c r="H558" s="117"/>
      <c r="I558" s="117"/>
      <c r="J558" s="117"/>
      <c r="K558" s="117"/>
      <c r="L558" s="117"/>
      <c r="M558" s="117"/>
      <c r="N558" s="117"/>
      <c r="O558" s="117"/>
      <c r="P558" s="117"/>
      <c r="Q558" s="117"/>
      <c r="R558" s="117"/>
      <c r="S558" s="117"/>
      <c r="T558" s="117"/>
      <c r="U558" s="117"/>
      <c r="V558" s="117"/>
      <c r="W558" s="117"/>
      <c r="X558" s="117"/>
      <c r="Y558" s="117"/>
      <c r="Z558" s="117"/>
    </row>
    <row r="559">
      <c r="A559" s="117"/>
      <c r="B559" s="117"/>
      <c r="C559" s="117"/>
      <c r="D559" s="117"/>
      <c r="E559" s="117"/>
      <c r="F559" s="117"/>
      <c r="G559" s="117"/>
      <c r="H559" s="117"/>
      <c r="I559" s="117"/>
      <c r="J559" s="117"/>
      <c r="K559" s="117"/>
      <c r="L559" s="117"/>
      <c r="M559" s="117"/>
      <c r="N559" s="117"/>
      <c r="O559" s="117"/>
      <c r="P559" s="117"/>
      <c r="Q559" s="117"/>
      <c r="R559" s="117"/>
      <c r="S559" s="117"/>
      <c r="T559" s="117"/>
      <c r="U559" s="117"/>
      <c r="V559" s="117"/>
      <c r="W559" s="117"/>
      <c r="X559" s="117"/>
      <c r="Y559" s="117"/>
      <c r="Z559" s="117"/>
    </row>
    <row r="560">
      <c r="A560" s="117"/>
      <c r="B560" s="117"/>
      <c r="C560" s="117"/>
      <c r="D560" s="117"/>
      <c r="E560" s="117"/>
      <c r="F560" s="117"/>
      <c r="G560" s="117"/>
      <c r="H560" s="117"/>
      <c r="I560" s="117"/>
      <c r="J560" s="117"/>
      <c r="K560" s="117"/>
      <c r="L560" s="117"/>
      <c r="M560" s="117"/>
      <c r="N560" s="117"/>
      <c r="O560" s="117"/>
      <c r="P560" s="117"/>
      <c r="Q560" s="117"/>
      <c r="R560" s="117"/>
      <c r="S560" s="117"/>
      <c r="T560" s="117"/>
      <c r="U560" s="117"/>
      <c r="V560" s="117"/>
      <c r="W560" s="117"/>
      <c r="X560" s="117"/>
      <c r="Y560" s="117"/>
      <c r="Z560" s="117"/>
    </row>
    <row r="561">
      <c r="A561" s="117"/>
      <c r="B561" s="117"/>
      <c r="C561" s="117"/>
      <c r="D561" s="117"/>
      <c r="E561" s="117"/>
      <c r="F561" s="117"/>
      <c r="G561" s="117"/>
      <c r="H561" s="117"/>
      <c r="I561" s="117"/>
      <c r="J561" s="117"/>
      <c r="K561" s="117"/>
      <c r="L561" s="117"/>
      <c r="M561" s="117"/>
      <c r="N561" s="117"/>
      <c r="O561" s="117"/>
      <c r="P561" s="117"/>
      <c r="Q561" s="117"/>
      <c r="R561" s="117"/>
      <c r="S561" s="117"/>
      <c r="T561" s="117"/>
      <c r="U561" s="117"/>
      <c r="V561" s="117"/>
      <c r="W561" s="117"/>
      <c r="X561" s="117"/>
      <c r="Y561" s="117"/>
      <c r="Z561" s="117"/>
    </row>
    <row r="562">
      <c r="A562" s="117"/>
      <c r="B562" s="117"/>
      <c r="C562" s="117"/>
      <c r="D562" s="117"/>
      <c r="E562" s="117"/>
      <c r="F562" s="117"/>
      <c r="G562" s="117"/>
      <c r="H562" s="117"/>
      <c r="I562" s="117"/>
      <c r="J562" s="117"/>
      <c r="K562" s="117"/>
      <c r="L562" s="117"/>
      <c r="M562" s="117"/>
      <c r="N562" s="117"/>
      <c r="O562" s="117"/>
      <c r="P562" s="117"/>
      <c r="Q562" s="117"/>
      <c r="R562" s="117"/>
      <c r="S562" s="117"/>
      <c r="T562" s="117"/>
      <c r="U562" s="117"/>
      <c r="V562" s="117"/>
      <c r="W562" s="117"/>
      <c r="X562" s="117"/>
      <c r="Y562" s="117"/>
      <c r="Z562" s="117"/>
    </row>
    <row r="563">
      <c r="A563" s="117"/>
      <c r="B563" s="117"/>
      <c r="C563" s="117"/>
      <c r="D563" s="117"/>
      <c r="E563" s="117"/>
      <c r="F563" s="117"/>
      <c r="G563" s="117"/>
      <c r="H563" s="117"/>
      <c r="I563" s="117"/>
      <c r="J563" s="117"/>
      <c r="K563" s="117"/>
      <c r="L563" s="117"/>
      <c r="M563" s="117"/>
      <c r="N563" s="117"/>
      <c r="O563" s="117"/>
      <c r="P563" s="117"/>
      <c r="Q563" s="117"/>
      <c r="R563" s="117"/>
      <c r="S563" s="117"/>
      <c r="T563" s="117"/>
      <c r="U563" s="117"/>
      <c r="V563" s="117"/>
      <c r="W563" s="117"/>
      <c r="X563" s="117"/>
      <c r="Y563" s="117"/>
      <c r="Z563" s="117"/>
    </row>
    <row r="564">
      <c r="A564" s="117"/>
      <c r="B564" s="117"/>
      <c r="C564" s="117"/>
      <c r="D564" s="117"/>
      <c r="E564" s="117"/>
      <c r="F564" s="117"/>
      <c r="G564" s="117"/>
      <c r="H564" s="117"/>
      <c r="I564" s="117"/>
      <c r="J564" s="117"/>
      <c r="K564" s="117"/>
      <c r="L564" s="117"/>
      <c r="M564" s="117"/>
      <c r="N564" s="117"/>
      <c r="O564" s="117"/>
      <c r="P564" s="117"/>
      <c r="Q564" s="117"/>
      <c r="R564" s="117"/>
      <c r="S564" s="117"/>
      <c r="T564" s="117"/>
      <c r="U564" s="117"/>
      <c r="V564" s="117"/>
      <c r="W564" s="117"/>
      <c r="X564" s="117"/>
      <c r="Y564" s="117"/>
      <c r="Z564" s="117"/>
    </row>
    <row r="565">
      <c r="A565" s="117"/>
      <c r="B565" s="117"/>
      <c r="C565" s="117"/>
      <c r="D565" s="117"/>
      <c r="E565" s="117"/>
      <c r="F565" s="117"/>
      <c r="G565" s="117"/>
      <c r="H565" s="117"/>
      <c r="I565" s="117"/>
      <c r="J565" s="117"/>
      <c r="K565" s="117"/>
      <c r="L565" s="117"/>
      <c r="M565" s="117"/>
      <c r="N565" s="117"/>
      <c r="O565" s="117"/>
      <c r="P565" s="117"/>
      <c r="Q565" s="117"/>
      <c r="R565" s="117"/>
      <c r="S565" s="117"/>
      <c r="T565" s="117"/>
      <c r="U565" s="117"/>
      <c r="V565" s="117"/>
      <c r="W565" s="117"/>
      <c r="X565" s="117"/>
      <c r="Y565" s="117"/>
      <c r="Z565" s="117"/>
    </row>
    <row r="566">
      <c r="A566" s="117"/>
      <c r="B566" s="117"/>
      <c r="C566" s="117"/>
      <c r="D566" s="117"/>
      <c r="E566" s="117"/>
      <c r="F566" s="117"/>
      <c r="G566" s="117"/>
      <c r="H566" s="117"/>
      <c r="I566" s="117"/>
      <c r="J566" s="117"/>
      <c r="K566" s="117"/>
      <c r="L566" s="117"/>
      <c r="M566" s="117"/>
      <c r="N566" s="117"/>
      <c r="O566" s="117"/>
      <c r="P566" s="117"/>
      <c r="Q566" s="117"/>
      <c r="R566" s="117"/>
      <c r="S566" s="117"/>
      <c r="T566" s="117"/>
      <c r="U566" s="117"/>
      <c r="V566" s="117"/>
      <c r="W566" s="117"/>
      <c r="X566" s="117"/>
      <c r="Y566" s="117"/>
      <c r="Z566" s="117"/>
    </row>
    <row r="567">
      <c r="A567" s="117"/>
      <c r="B567" s="117"/>
      <c r="C567" s="117"/>
      <c r="D567" s="117"/>
      <c r="E567" s="117"/>
      <c r="F567" s="117"/>
      <c r="G567" s="117"/>
      <c r="H567" s="117"/>
      <c r="I567" s="117"/>
      <c r="J567" s="117"/>
      <c r="K567" s="117"/>
      <c r="L567" s="117"/>
      <c r="M567" s="117"/>
      <c r="N567" s="117"/>
      <c r="O567" s="117"/>
      <c r="P567" s="117"/>
      <c r="Q567" s="117"/>
      <c r="R567" s="117"/>
      <c r="S567" s="117"/>
      <c r="T567" s="117"/>
      <c r="U567" s="117"/>
      <c r="V567" s="117"/>
      <c r="W567" s="117"/>
      <c r="X567" s="117"/>
      <c r="Y567" s="117"/>
      <c r="Z567" s="117"/>
    </row>
    <row r="568">
      <c r="A568" s="117"/>
      <c r="B568" s="117"/>
      <c r="C568" s="117"/>
      <c r="D568" s="117"/>
      <c r="E568" s="117"/>
      <c r="F568" s="117"/>
      <c r="G568" s="117"/>
      <c r="H568" s="117"/>
      <c r="I568" s="117"/>
      <c r="J568" s="117"/>
      <c r="K568" s="117"/>
      <c r="L568" s="117"/>
      <c r="M568" s="117"/>
      <c r="N568" s="117"/>
      <c r="O568" s="117"/>
      <c r="P568" s="117"/>
      <c r="Q568" s="117"/>
      <c r="R568" s="117"/>
      <c r="S568" s="117"/>
      <c r="T568" s="117"/>
      <c r="U568" s="117"/>
      <c r="V568" s="117"/>
      <c r="W568" s="117"/>
      <c r="X568" s="117"/>
      <c r="Y568" s="117"/>
      <c r="Z568" s="117"/>
    </row>
    <row r="569">
      <c r="A569" s="117"/>
      <c r="B569" s="117"/>
      <c r="C569" s="117"/>
      <c r="D569" s="117"/>
      <c r="E569" s="117"/>
      <c r="F569" s="117"/>
      <c r="G569" s="117"/>
      <c r="H569" s="117"/>
      <c r="I569" s="117"/>
      <c r="J569" s="117"/>
      <c r="K569" s="117"/>
      <c r="L569" s="117"/>
      <c r="M569" s="117"/>
      <c r="N569" s="117"/>
      <c r="O569" s="117"/>
      <c r="P569" s="117"/>
      <c r="Q569" s="117"/>
      <c r="R569" s="117"/>
      <c r="S569" s="117"/>
      <c r="T569" s="117"/>
      <c r="U569" s="117"/>
      <c r="V569" s="117"/>
      <c r="W569" s="117"/>
      <c r="X569" s="117"/>
      <c r="Y569" s="117"/>
      <c r="Z569" s="117"/>
    </row>
    <row r="570">
      <c r="A570" s="117"/>
      <c r="B570" s="117"/>
      <c r="C570" s="117"/>
      <c r="D570" s="117"/>
      <c r="E570" s="117"/>
      <c r="F570" s="117"/>
      <c r="G570" s="117"/>
      <c r="H570" s="117"/>
      <c r="I570" s="117"/>
      <c r="J570" s="117"/>
      <c r="K570" s="117"/>
      <c r="L570" s="117"/>
      <c r="M570" s="117"/>
      <c r="N570" s="117"/>
      <c r="O570" s="117"/>
      <c r="P570" s="117"/>
      <c r="Q570" s="117"/>
      <c r="R570" s="117"/>
      <c r="S570" s="117"/>
      <c r="T570" s="117"/>
      <c r="U570" s="117"/>
      <c r="V570" s="117"/>
      <c r="W570" s="117"/>
      <c r="X570" s="117"/>
      <c r="Y570" s="117"/>
      <c r="Z570" s="117"/>
    </row>
    <row r="571">
      <c r="A571" s="117"/>
      <c r="B571" s="117"/>
      <c r="C571" s="117"/>
      <c r="D571" s="117"/>
      <c r="E571" s="117"/>
      <c r="F571" s="117"/>
      <c r="G571" s="117"/>
      <c r="H571" s="117"/>
      <c r="I571" s="117"/>
      <c r="J571" s="117"/>
      <c r="K571" s="117"/>
      <c r="L571" s="117"/>
      <c r="M571" s="117"/>
      <c r="N571" s="117"/>
      <c r="O571" s="117"/>
      <c r="P571" s="117"/>
      <c r="Q571" s="117"/>
      <c r="R571" s="117"/>
      <c r="S571" s="117"/>
      <c r="T571" s="117"/>
      <c r="U571" s="117"/>
      <c r="V571" s="117"/>
      <c r="W571" s="117"/>
      <c r="X571" s="117"/>
      <c r="Y571" s="117"/>
      <c r="Z571" s="117"/>
    </row>
    <row r="572">
      <c r="A572" s="117"/>
      <c r="B572" s="117"/>
      <c r="C572" s="117"/>
      <c r="D572" s="117"/>
      <c r="E572" s="117"/>
      <c r="F572" s="117"/>
      <c r="G572" s="117"/>
      <c r="H572" s="117"/>
      <c r="I572" s="117"/>
      <c r="J572" s="117"/>
      <c r="K572" s="117"/>
      <c r="L572" s="117"/>
      <c r="M572" s="117"/>
      <c r="N572" s="117"/>
      <c r="O572" s="117"/>
      <c r="P572" s="117"/>
      <c r="Q572" s="117"/>
      <c r="R572" s="117"/>
      <c r="S572" s="117"/>
      <c r="T572" s="117"/>
      <c r="U572" s="117"/>
      <c r="V572" s="117"/>
      <c r="W572" s="117"/>
      <c r="X572" s="117"/>
      <c r="Y572" s="117"/>
      <c r="Z572" s="117"/>
    </row>
    <row r="573">
      <c r="A573" s="117"/>
      <c r="B573" s="117"/>
      <c r="C573" s="117"/>
      <c r="D573" s="117"/>
      <c r="E573" s="117"/>
      <c r="F573" s="117"/>
      <c r="G573" s="117"/>
      <c r="H573" s="117"/>
      <c r="I573" s="117"/>
      <c r="J573" s="117"/>
      <c r="K573" s="117"/>
      <c r="L573" s="117"/>
      <c r="M573" s="117"/>
      <c r="N573" s="117"/>
      <c r="O573" s="117"/>
      <c r="P573" s="117"/>
      <c r="Q573" s="117"/>
      <c r="R573" s="117"/>
      <c r="S573" s="117"/>
      <c r="T573" s="117"/>
      <c r="U573" s="117"/>
      <c r="V573" s="117"/>
      <c r="W573" s="117"/>
      <c r="X573" s="117"/>
      <c r="Y573" s="117"/>
      <c r="Z573" s="117"/>
    </row>
    <row r="574">
      <c r="A574" s="117"/>
      <c r="B574" s="117"/>
      <c r="C574" s="117"/>
      <c r="D574" s="117"/>
      <c r="E574" s="117"/>
      <c r="F574" s="117"/>
      <c r="G574" s="117"/>
      <c r="H574" s="117"/>
      <c r="I574" s="117"/>
      <c r="J574" s="117"/>
      <c r="K574" s="117"/>
      <c r="L574" s="117"/>
      <c r="M574" s="117"/>
      <c r="N574" s="117"/>
      <c r="O574" s="117"/>
      <c r="P574" s="117"/>
      <c r="Q574" s="117"/>
      <c r="R574" s="117"/>
      <c r="S574" s="117"/>
      <c r="T574" s="117"/>
      <c r="U574" s="117"/>
      <c r="V574" s="117"/>
      <c r="W574" s="117"/>
      <c r="X574" s="117"/>
      <c r="Y574" s="117"/>
      <c r="Z574" s="117"/>
    </row>
    <row r="575">
      <c r="A575" s="117"/>
      <c r="B575" s="117"/>
      <c r="C575" s="117"/>
      <c r="D575" s="117"/>
      <c r="E575" s="117"/>
      <c r="F575" s="117"/>
      <c r="G575" s="117"/>
      <c r="H575" s="117"/>
      <c r="I575" s="117"/>
      <c r="J575" s="117"/>
      <c r="K575" s="117"/>
      <c r="L575" s="117"/>
      <c r="M575" s="117"/>
      <c r="N575" s="117"/>
      <c r="O575" s="117"/>
      <c r="P575" s="117"/>
      <c r="Q575" s="117"/>
      <c r="R575" s="117"/>
      <c r="S575" s="117"/>
      <c r="T575" s="117"/>
      <c r="U575" s="117"/>
      <c r="V575" s="117"/>
      <c r="W575" s="117"/>
      <c r="X575" s="117"/>
      <c r="Y575" s="117"/>
      <c r="Z575" s="117"/>
    </row>
    <row r="576">
      <c r="A576" s="117"/>
      <c r="B576" s="117"/>
      <c r="C576" s="117"/>
      <c r="D576" s="117"/>
      <c r="E576" s="117"/>
      <c r="F576" s="117"/>
      <c r="G576" s="117"/>
      <c r="H576" s="117"/>
      <c r="I576" s="117"/>
      <c r="J576" s="117"/>
      <c r="K576" s="117"/>
      <c r="L576" s="117"/>
      <c r="M576" s="117"/>
      <c r="N576" s="117"/>
      <c r="O576" s="117"/>
      <c r="P576" s="117"/>
      <c r="Q576" s="117"/>
      <c r="R576" s="117"/>
      <c r="S576" s="117"/>
      <c r="T576" s="117"/>
      <c r="U576" s="117"/>
      <c r="V576" s="117"/>
      <c r="W576" s="117"/>
      <c r="X576" s="117"/>
      <c r="Y576" s="117"/>
      <c r="Z576" s="117"/>
    </row>
    <row r="577">
      <c r="A577" s="117"/>
      <c r="B577" s="117"/>
      <c r="C577" s="117"/>
      <c r="D577" s="117"/>
      <c r="E577" s="117"/>
      <c r="F577" s="117"/>
      <c r="G577" s="117"/>
      <c r="H577" s="117"/>
      <c r="I577" s="117"/>
      <c r="J577" s="117"/>
      <c r="K577" s="117"/>
      <c r="L577" s="117"/>
      <c r="M577" s="117"/>
      <c r="N577" s="117"/>
      <c r="O577" s="117"/>
      <c r="P577" s="117"/>
      <c r="Q577" s="117"/>
      <c r="R577" s="117"/>
      <c r="S577" s="117"/>
      <c r="T577" s="117"/>
      <c r="U577" s="117"/>
      <c r="V577" s="117"/>
      <c r="W577" s="117"/>
      <c r="X577" s="117"/>
      <c r="Y577" s="117"/>
      <c r="Z577" s="117"/>
    </row>
    <row r="578">
      <c r="A578" s="117"/>
      <c r="B578" s="117"/>
      <c r="C578" s="117"/>
      <c r="D578" s="117"/>
      <c r="E578" s="117"/>
      <c r="F578" s="117"/>
      <c r="G578" s="117"/>
      <c r="H578" s="117"/>
      <c r="I578" s="117"/>
      <c r="J578" s="117"/>
      <c r="K578" s="117"/>
      <c r="L578" s="117"/>
      <c r="M578" s="117"/>
      <c r="N578" s="117"/>
      <c r="O578" s="117"/>
      <c r="P578" s="117"/>
      <c r="Q578" s="117"/>
      <c r="R578" s="117"/>
      <c r="S578" s="117"/>
      <c r="T578" s="117"/>
      <c r="U578" s="117"/>
      <c r="V578" s="117"/>
      <c r="W578" s="117"/>
      <c r="X578" s="117"/>
      <c r="Y578" s="117"/>
      <c r="Z578" s="117"/>
    </row>
    <row r="579">
      <c r="A579" s="117"/>
      <c r="B579" s="117"/>
      <c r="C579" s="117"/>
      <c r="D579" s="117"/>
      <c r="E579" s="117"/>
      <c r="F579" s="117"/>
      <c r="G579" s="117"/>
      <c r="H579" s="117"/>
      <c r="I579" s="117"/>
      <c r="J579" s="117"/>
      <c r="K579" s="117"/>
      <c r="L579" s="117"/>
      <c r="M579" s="117"/>
      <c r="N579" s="117"/>
      <c r="O579" s="117"/>
      <c r="P579" s="117"/>
      <c r="Q579" s="117"/>
      <c r="R579" s="117"/>
      <c r="S579" s="117"/>
      <c r="T579" s="117"/>
      <c r="U579" s="117"/>
      <c r="V579" s="117"/>
      <c r="W579" s="117"/>
      <c r="X579" s="117"/>
      <c r="Y579" s="117"/>
      <c r="Z579" s="117"/>
    </row>
    <row r="580">
      <c r="A580" s="117"/>
      <c r="B580" s="117"/>
      <c r="C580" s="117"/>
      <c r="D580" s="117"/>
      <c r="E580" s="117"/>
      <c r="F580" s="117"/>
      <c r="G580" s="117"/>
      <c r="H580" s="117"/>
      <c r="I580" s="117"/>
      <c r="J580" s="117"/>
      <c r="K580" s="117"/>
      <c r="L580" s="117"/>
      <c r="M580" s="117"/>
      <c r="N580" s="117"/>
      <c r="O580" s="117"/>
      <c r="P580" s="117"/>
      <c r="Q580" s="117"/>
      <c r="R580" s="117"/>
      <c r="S580" s="117"/>
      <c r="T580" s="117"/>
      <c r="U580" s="117"/>
      <c r="V580" s="117"/>
      <c r="W580" s="117"/>
      <c r="X580" s="117"/>
      <c r="Y580" s="117"/>
      <c r="Z580" s="117"/>
    </row>
    <row r="581">
      <c r="A581" s="117"/>
      <c r="B581" s="117"/>
      <c r="C581" s="117"/>
      <c r="D581" s="117"/>
      <c r="E581" s="117"/>
      <c r="F581" s="117"/>
      <c r="G581" s="117"/>
      <c r="H581" s="117"/>
      <c r="I581" s="117"/>
      <c r="J581" s="117"/>
      <c r="K581" s="117"/>
      <c r="L581" s="117"/>
      <c r="M581" s="117"/>
      <c r="N581" s="117"/>
      <c r="O581" s="117"/>
      <c r="P581" s="117"/>
      <c r="Q581" s="117"/>
      <c r="R581" s="117"/>
      <c r="S581" s="117"/>
      <c r="T581" s="117"/>
      <c r="U581" s="117"/>
      <c r="V581" s="117"/>
      <c r="W581" s="117"/>
      <c r="X581" s="117"/>
      <c r="Y581" s="117"/>
      <c r="Z581" s="117"/>
    </row>
    <row r="582">
      <c r="A582" s="117"/>
      <c r="B582" s="117"/>
      <c r="C582" s="117"/>
      <c r="D582" s="117"/>
      <c r="E582" s="117"/>
      <c r="F582" s="117"/>
      <c r="G582" s="117"/>
      <c r="H582" s="117"/>
      <c r="I582" s="117"/>
      <c r="J582" s="117"/>
      <c r="K582" s="117"/>
      <c r="L582" s="117"/>
      <c r="M582" s="117"/>
      <c r="N582" s="117"/>
      <c r="O582" s="117"/>
      <c r="P582" s="117"/>
      <c r="Q582" s="117"/>
      <c r="R582" s="117"/>
      <c r="S582" s="117"/>
      <c r="T582" s="117"/>
      <c r="U582" s="117"/>
      <c r="V582" s="117"/>
      <c r="W582" s="117"/>
      <c r="X582" s="117"/>
      <c r="Y582" s="117"/>
      <c r="Z582" s="117"/>
    </row>
    <row r="583">
      <c r="A583" s="117"/>
      <c r="B583" s="117"/>
      <c r="C583" s="117"/>
      <c r="D583" s="117"/>
      <c r="E583" s="117"/>
      <c r="F583" s="117"/>
      <c r="G583" s="117"/>
      <c r="H583" s="117"/>
      <c r="I583" s="117"/>
      <c r="J583" s="117"/>
      <c r="K583" s="117"/>
      <c r="L583" s="117"/>
      <c r="M583" s="117"/>
      <c r="N583" s="117"/>
      <c r="O583" s="117"/>
      <c r="P583" s="117"/>
      <c r="Q583" s="117"/>
      <c r="R583" s="117"/>
      <c r="S583" s="117"/>
      <c r="T583" s="117"/>
      <c r="U583" s="117"/>
      <c r="V583" s="117"/>
      <c r="W583" s="117"/>
      <c r="X583" s="117"/>
      <c r="Y583" s="117"/>
      <c r="Z583" s="117"/>
    </row>
    <row r="584">
      <c r="A584" s="117"/>
      <c r="B584" s="117"/>
      <c r="C584" s="117"/>
      <c r="D584" s="117"/>
      <c r="E584" s="117"/>
      <c r="F584" s="117"/>
      <c r="G584" s="117"/>
      <c r="H584" s="117"/>
      <c r="I584" s="117"/>
      <c r="J584" s="117"/>
      <c r="K584" s="117"/>
      <c r="L584" s="117"/>
      <c r="M584" s="117"/>
      <c r="N584" s="117"/>
      <c r="O584" s="117"/>
      <c r="P584" s="117"/>
      <c r="Q584" s="117"/>
      <c r="R584" s="117"/>
      <c r="S584" s="117"/>
      <c r="T584" s="117"/>
      <c r="U584" s="117"/>
      <c r="V584" s="117"/>
      <c r="W584" s="117"/>
      <c r="X584" s="117"/>
      <c r="Y584" s="117"/>
      <c r="Z584" s="117"/>
    </row>
    <row r="585">
      <c r="A585" s="117"/>
      <c r="B585" s="117"/>
      <c r="C585" s="117"/>
      <c r="D585" s="117"/>
      <c r="E585" s="117"/>
      <c r="F585" s="117"/>
      <c r="G585" s="117"/>
      <c r="H585" s="117"/>
      <c r="I585" s="117"/>
      <c r="J585" s="117"/>
      <c r="K585" s="117"/>
      <c r="L585" s="117"/>
      <c r="M585" s="117"/>
      <c r="N585" s="117"/>
      <c r="O585" s="117"/>
      <c r="P585" s="117"/>
      <c r="Q585" s="117"/>
      <c r="R585" s="117"/>
      <c r="S585" s="117"/>
      <c r="T585" s="117"/>
      <c r="U585" s="117"/>
      <c r="V585" s="117"/>
      <c r="W585" s="117"/>
      <c r="X585" s="117"/>
      <c r="Y585" s="117"/>
      <c r="Z585" s="117"/>
    </row>
    <row r="586">
      <c r="A586" s="117"/>
      <c r="B586" s="117"/>
      <c r="C586" s="117"/>
      <c r="D586" s="117"/>
      <c r="E586" s="117"/>
      <c r="F586" s="117"/>
      <c r="G586" s="117"/>
      <c r="H586" s="117"/>
      <c r="I586" s="117"/>
      <c r="J586" s="117"/>
      <c r="K586" s="117"/>
      <c r="L586" s="117"/>
      <c r="M586" s="117"/>
      <c r="N586" s="117"/>
      <c r="O586" s="117"/>
      <c r="P586" s="117"/>
      <c r="Q586" s="117"/>
      <c r="R586" s="117"/>
      <c r="S586" s="117"/>
      <c r="T586" s="117"/>
      <c r="U586" s="117"/>
      <c r="V586" s="117"/>
      <c r="W586" s="117"/>
      <c r="X586" s="117"/>
      <c r="Y586" s="117"/>
      <c r="Z586" s="117"/>
    </row>
    <row r="587">
      <c r="A587" s="117"/>
      <c r="B587" s="117"/>
      <c r="C587" s="117"/>
      <c r="D587" s="117"/>
      <c r="E587" s="117"/>
      <c r="F587" s="117"/>
      <c r="G587" s="117"/>
      <c r="H587" s="117"/>
      <c r="I587" s="117"/>
      <c r="J587" s="117"/>
      <c r="K587" s="117"/>
      <c r="L587" s="117"/>
      <c r="M587" s="117"/>
      <c r="N587" s="117"/>
      <c r="O587" s="117"/>
      <c r="P587" s="117"/>
      <c r="Q587" s="117"/>
      <c r="R587" s="117"/>
      <c r="S587" s="117"/>
      <c r="T587" s="117"/>
      <c r="U587" s="117"/>
      <c r="V587" s="117"/>
      <c r="W587" s="117"/>
      <c r="X587" s="117"/>
      <c r="Y587" s="117"/>
      <c r="Z587" s="117"/>
    </row>
    <row r="588">
      <c r="A588" s="117"/>
      <c r="B588" s="117"/>
      <c r="C588" s="117"/>
      <c r="D588" s="117"/>
      <c r="E588" s="117"/>
      <c r="F588" s="117"/>
      <c r="G588" s="117"/>
      <c r="H588" s="117"/>
      <c r="I588" s="117"/>
      <c r="J588" s="117"/>
      <c r="K588" s="117"/>
      <c r="L588" s="117"/>
      <c r="M588" s="117"/>
      <c r="N588" s="117"/>
      <c r="O588" s="117"/>
      <c r="P588" s="117"/>
      <c r="Q588" s="117"/>
      <c r="R588" s="117"/>
      <c r="S588" s="117"/>
      <c r="T588" s="117"/>
      <c r="U588" s="117"/>
      <c r="V588" s="117"/>
      <c r="W588" s="117"/>
      <c r="X588" s="117"/>
      <c r="Y588" s="117"/>
      <c r="Z588" s="117"/>
    </row>
    <row r="589">
      <c r="A589" s="117"/>
      <c r="B589" s="117"/>
      <c r="C589" s="117"/>
      <c r="D589" s="117"/>
      <c r="E589" s="117"/>
      <c r="F589" s="117"/>
      <c r="G589" s="117"/>
      <c r="H589" s="117"/>
      <c r="I589" s="117"/>
      <c r="J589" s="117"/>
      <c r="K589" s="117"/>
      <c r="L589" s="117"/>
      <c r="M589" s="117"/>
      <c r="N589" s="117"/>
      <c r="O589" s="117"/>
      <c r="P589" s="117"/>
      <c r="Q589" s="117"/>
      <c r="R589" s="117"/>
      <c r="S589" s="117"/>
      <c r="T589" s="117"/>
      <c r="U589" s="117"/>
      <c r="V589" s="117"/>
      <c r="W589" s="117"/>
      <c r="X589" s="117"/>
      <c r="Y589" s="117"/>
      <c r="Z589" s="117"/>
    </row>
    <row r="590">
      <c r="A590" s="117"/>
      <c r="B590" s="117"/>
      <c r="C590" s="117"/>
      <c r="D590" s="117"/>
      <c r="E590" s="117"/>
      <c r="F590" s="117"/>
      <c r="G590" s="117"/>
      <c r="H590" s="117"/>
      <c r="I590" s="117"/>
      <c r="J590" s="117"/>
      <c r="K590" s="117"/>
      <c r="L590" s="117"/>
      <c r="M590" s="117"/>
      <c r="N590" s="117"/>
      <c r="O590" s="117"/>
      <c r="P590" s="117"/>
      <c r="Q590" s="117"/>
      <c r="R590" s="117"/>
      <c r="S590" s="117"/>
      <c r="T590" s="117"/>
      <c r="U590" s="117"/>
      <c r="V590" s="117"/>
      <c r="W590" s="117"/>
      <c r="X590" s="117"/>
      <c r="Y590" s="117"/>
      <c r="Z590" s="117"/>
    </row>
    <row r="591">
      <c r="A591" s="117"/>
      <c r="B591" s="117"/>
      <c r="C591" s="117"/>
      <c r="D591" s="117"/>
      <c r="E591" s="117"/>
      <c r="F591" s="117"/>
      <c r="G591" s="117"/>
      <c r="H591" s="117"/>
      <c r="I591" s="117"/>
      <c r="J591" s="117"/>
      <c r="K591" s="117"/>
      <c r="L591" s="117"/>
      <c r="M591" s="117"/>
      <c r="N591" s="117"/>
      <c r="O591" s="117"/>
      <c r="P591" s="117"/>
      <c r="Q591" s="117"/>
      <c r="R591" s="117"/>
      <c r="S591" s="117"/>
      <c r="T591" s="117"/>
      <c r="U591" s="117"/>
      <c r="V591" s="117"/>
      <c r="W591" s="117"/>
      <c r="X591" s="117"/>
      <c r="Y591" s="117"/>
      <c r="Z591" s="117"/>
    </row>
    <row r="592">
      <c r="A592" s="117"/>
      <c r="B592" s="117"/>
      <c r="C592" s="117"/>
      <c r="D592" s="117"/>
      <c r="E592" s="117"/>
      <c r="F592" s="117"/>
      <c r="G592" s="117"/>
      <c r="H592" s="117"/>
      <c r="I592" s="117"/>
      <c r="J592" s="117"/>
      <c r="K592" s="117"/>
      <c r="L592" s="117"/>
      <c r="M592" s="117"/>
      <c r="N592" s="117"/>
      <c r="O592" s="117"/>
      <c r="P592" s="117"/>
      <c r="Q592" s="117"/>
      <c r="R592" s="117"/>
      <c r="S592" s="117"/>
      <c r="T592" s="117"/>
      <c r="U592" s="117"/>
      <c r="V592" s="117"/>
      <c r="W592" s="117"/>
      <c r="X592" s="117"/>
      <c r="Y592" s="117"/>
      <c r="Z592" s="117"/>
    </row>
    <row r="593">
      <c r="A593" s="117"/>
      <c r="B593" s="117"/>
      <c r="C593" s="117"/>
      <c r="D593" s="117"/>
      <c r="E593" s="117"/>
      <c r="F593" s="117"/>
      <c r="G593" s="117"/>
      <c r="H593" s="117"/>
      <c r="I593" s="117"/>
      <c r="J593" s="117"/>
      <c r="K593" s="117"/>
      <c r="L593" s="117"/>
      <c r="M593" s="117"/>
      <c r="N593" s="117"/>
      <c r="O593" s="117"/>
      <c r="P593" s="117"/>
      <c r="Q593" s="117"/>
      <c r="R593" s="117"/>
      <c r="S593" s="117"/>
      <c r="T593" s="117"/>
      <c r="U593" s="117"/>
      <c r="V593" s="117"/>
      <c r="W593" s="117"/>
      <c r="X593" s="117"/>
      <c r="Y593" s="117"/>
      <c r="Z593" s="117"/>
    </row>
    <row r="594">
      <c r="A594" s="117"/>
      <c r="B594" s="117"/>
      <c r="C594" s="117"/>
      <c r="D594" s="117"/>
      <c r="E594" s="117"/>
      <c r="F594" s="117"/>
      <c r="G594" s="117"/>
      <c r="H594" s="117"/>
      <c r="I594" s="117"/>
      <c r="J594" s="117"/>
      <c r="K594" s="117"/>
      <c r="L594" s="117"/>
      <c r="M594" s="117"/>
      <c r="N594" s="117"/>
      <c r="O594" s="117"/>
      <c r="P594" s="117"/>
      <c r="Q594" s="117"/>
      <c r="R594" s="117"/>
      <c r="S594" s="117"/>
      <c r="T594" s="117"/>
      <c r="U594" s="117"/>
      <c r="V594" s="117"/>
      <c r="W594" s="117"/>
      <c r="X594" s="117"/>
      <c r="Y594" s="117"/>
      <c r="Z594" s="117"/>
    </row>
    <row r="595">
      <c r="A595" s="117"/>
      <c r="B595" s="117"/>
      <c r="C595" s="117"/>
      <c r="D595" s="117"/>
      <c r="E595" s="117"/>
      <c r="F595" s="117"/>
      <c r="G595" s="117"/>
      <c r="H595" s="117"/>
      <c r="I595" s="117"/>
      <c r="J595" s="117"/>
      <c r="K595" s="117"/>
      <c r="L595" s="117"/>
      <c r="M595" s="117"/>
      <c r="N595" s="117"/>
      <c r="O595" s="117"/>
      <c r="P595" s="117"/>
      <c r="Q595" s="117"/>
      <c r="R595" s="117"/>
      <c r="S595" s="117"/>
      <c r="T595" s="117"/>
      <c r="U595" s="117"/>
      <c r="V595" s="117"/>
      <c r="W595" s="117"/>
      <c r="X595" s="117"/>
      <c r="Y595" s="117"/>
      <c r="Z595" s="117"/>
    </row>
    <row r="596">
      <c r="A596" s="117"/>
      <c r="B596" s="117"/>
      <c r="C596" s="117"/>
      <c r="D596" s="117"/>
      <c r="E596" s="117"/>
      <c r="F596" s="117"/>
      <c r="G596" s="117"/>
      <c r="H596" s="117"/>
      <c r="I596" s="117"/>
      <c r="J596" s="117"/>
      <c r="K596" s="117"/>
      <c r="L596" s="117"/>
      <c r="M596" s="117"/>
      <c r="N596" s="117"/>
      <c r="O596" s="117"/>
      <c r="P596" s="117"/>
      <c r="Q596" s="117"/>
      <c r="R596" s="117"/>
      <c r="S596" s="117"/>
      <c r="T596" s="117"/>
      <c r="U596" s="117"/>
      <c r="V596" s="117"/>
      <c r="W596" s="117"/>
      <c r="X596" s="117"/>
      <c r="Y596" s="117"/>
      <c r="Z596" s="117"/>
    </row>
    <row r="597">
      <c r="A597" s="117"/>
      <c r="B597" s="117"/>
      <c r="C597" s="117"/>
      <c r="D597" s="117"/>
      <c r="E597" s="117"/>
      <c r="F597" s="117"/>
      <c r="G597" s="117"/>
      <c r="H597" s="117"/>
      <c r="I597" s="117"/>
      <c r="J597" s="117"/>
      <c r="K597" s="117"/>
      <c r="L597" s="117"/>
      <c r="M597" s="117"/>
      <c r="N597" s="117"/>
      <c r="O597" s="117"/>
      <c r="P597" s="117"/>
      <c r="Q597" s="117"/>
      <c r="R597" s="117"/>
      <c r="S597" s="117"/>
      <c r="T597" s="117"/>
      <c r="U597" s="117"/>
      <c r="V597" s="117"/>
      <c r="W597" s="117"/>
      <c r="X597" s="117"/>
      <c r="Y597" s="117"/>
      <c r="Z597" s="117"/>
    </row>
    <row r="598">
      <c r="A598" s="117"/>
      <c r="B598" s="117"/>
      <c r="C598" s="117"/>
      <c r="D598" s="117"/>
      <c r="E598" s="117"/>
      <c r="F598" s="117"/>
      <c r="G598" s="117"/>
      <c r="H598" s="117"/>
      <c r="I598" s="117"/>
      <c r="J598" s="117"/>
      <c r="K598" s="117"/>
      <c r="L598" s="117"/>
      <c r="M598" s="117"/>
      <c r="N598" s="117"/>
      <c r="O598" s="117"/>
      <c r="P598" s="117"/>
      <c r="Q598" s="117"/>
      <c r="R598" s="117"/>
      <c r="S598" s="117"/>
      <c r="T598" s="117"/>
      <c r="U598" s="117"/>
      <c r="V598" s="117"/>
      <c r="W598" s="117"/>
      <c r="X598" s="117"/>
      <c r="Y598" s="117"/>
      <c r="Z598" s="117"/>
    </row>
    <row r="599">
      <c r="A599" s="117"/>
      <c r="B599" s="117"/>
      <c r="C599" s="117"/>
      <c r="D599" s="117"/>
      <c r="E599" s="117"/>
      <c r="F599" s="117"/>
      <c r="G599" s="117"/>
      <c r="H599" s="117"/>
      <c r="I599" s="117"/>
      <c r="J599" s="117"/>
      <c r="K599" s="117"/>
      <c r="L599" s="117"/>
      <c r="M599" s="117"/>
      <c r="N599" s="117"/>
      <c r="O599" s="117"/>
      <c r="P599" s="117"/>
      <c r="Q599" s="117"/>
      <c r="R599" s="117"/>
      <c r="S599" s="117"/>
      <c r="T599" s="117"/>
      <c r="U599" s="117"/>
      <c r="V599" s="117"/>
      <c r="W599" s="117"/>
      <c r="X599" s="117"/>
      <c r="Y599" s="117"/>
      <c r="Z599" s="117"/>
    </row>
    <row r="600">
      <c r="A600" s="117"/>
      <c r="B600" s="117"/>
      <c r="C600" s="117"/>
      <c r="D600" s="117"/>
      <c r="E600" s="117"/>
      <c r="F600" s="117"/>
      <c r="G600" s="117"/>
      <c r="H600" s="117"/>
      <c r="I600" s="117"/>
      <c r="J600" s="117"/>
      <c r="K600" s="117"/>
      <c r="L600" s="117"/>
      <c r="M600" s="117"/>
      <c r="N600" s="117"/>
      <c r="O600" s="117"/>
      <c r="P600" s="117"/>
      <c r="Q600" s="117"/>
      <c r="R600" s="117"/>
      <c r="S600" s="117"/>
      <c r="T600" s="117"/>
      <c r="U600" s="117"/>
      <c r="V600" s="117"/>
      <c r="W600" s="117"/>
      <c r="X600" s="117"/>
      <c r="Y600" s="117"/>
      <c r="Z600" s="117"/>
    </row>
    <row r="601">
      <c r="A601" s="117"/>
      <c r="B601" s="117"/>
      <c r="C601" s="117"/>
      <c r="D601" s="117"/>
      <c r="E601" s="117"/>
      <c r="F601" s="117"/>
      <c r="G601" s="117"/>
      <c r="H601" s="117"/>
      <c r="I601" s="117"/>
      <c r="J601" s="117"/>
      <c r="K601" s="117"/>
      <c r="L601" s="117"/>
      <c r="M601" s="117"/>
      <c r="N601" s="117"/>
      <c r="O601" s="117"/>
      <c r="P601" s="117"/>
      <c r="Q601" s="117"/>
      <c r="R601" s="117"/>
      <c r="S601" s="117"/>
      <c r="T601" s="117"/>
      <c r="U601" s="117"/>
      <c r="V601" s="117"/>
      <c r="W601" s="117"/>
      <c r="X601" s="117"/>
      <c r="Y601" s="117"/>
      <c r="Z601" s="117"/>
    </row>
    <row r="602">
      <c r="A602" s="117"/>
      <c r="B602" s="117"/>
      <c r="C602" s="117"/>
      <c r="D602" s="117"/>
      <c r="E602" s="117"/>
      <c r="F602" s="117"/>
      <c r="G602" s="117"/>
      <c r="H602" s="117"/>
      <c r="I602" s="117"/>
      <c r="J602" s="117"/>
      <c r="K602" s="117"/>
      <c r="L602" s="117"/>
      <c r="M602" s="117"/>
      <c r="N602" s="117"/>
      <c r="O602" s="117"/>
      <c r="P602" s="117"/>
      <c r="Q602" s="117"/>
      <c r="R602" s="117"/>
      <c r="S602" s="117"/>
      <c r="T602" s="117"/>
      <c r="U602" s="117"/>
      <c r="V602" s="117"/>
      <c r="W602" s="117"/>
      <c r="X602" s="117"/>
      <c r="Y602" s="117"/>
      <c r="Z602" s="117"/>
    </row>
    <row r="603">
      <c r="A603" s="117"/>
      <c r="B603" s="117"/>
      <c r="C603" s="117"/>
      <c r="D603" s="117"/>
      <c r="E603" s="117"/>
      <c r="F603" s="117"/>
      <c r="G603" s="117"/>
      <c r="H603" s="117"/>
      <c r="I603" s="117"/>
      <c r="J603" s="117"/>
      <c r="K603" s="117"/>
      <c r="L603" s="117"/>
      <c r="M603" s="117"/>
      <c r="N603" s="117"/>
      <c r="O603" s="117"/>
      <c r="P603" s="117"/>
      <c r="Q603" s="117"/>
      <c r="R603" s="117"/>
      <c r="S603" s="117"/>
      <c r="T603" s="117"/>
      <c r="U603" s="117"/>
      <c r="V603" s="117"/>
      <c r="W603" s="117"/>
      <c r="X603" s="117"/>
      <c r="Y603" s="117"/>
      <c r="Z603" s="117"/>
    </row>
    <row r="604">
      <c r="A604" s="117"/>
      <c r="B604" s="117"/>
      <c r="C604" s="117"/>
      <c r="D604" s="117"/>
      <c r="E604" s="117"/>
      <c r="F604" s="117"/>
      <c r="G604" s="117"/>
      <c r="H604" s="117"/>
      <c r="I604" s="117"/>
      <c r="J604" s="117"/>
      <c r="K604" s="117"/>
      <c r="L604" s="117"/>
      <c r="M604" s="117"/>
      <c r="N604" s="117"/>
      <c r="O604" s="117"/>
      <c r="P604" s="117"/>
      <c r="Q604" s="117"/>
      <c r="R604" s="117"/>
      <c r="S604" s="117"/>
      <c r="T604" s="117"/>
      <c r="U604" s="117"/>
      <c r="V604" s="117"/>
      <c r="W604" s="117"/>
      <c r="X604" s="117"/>
      <c r="Y604" s="117"/>
      <c r="Z604" s="117"/>
    </row>
    <row r="605">
      <c r="A605" s="117"/>
      <c r="B605" s="117"/>
      <c r="C605" s="117"/>
      <c r="D605" s="117"/>
      <c r="E605" s="117"/>
      <c r="F605" s="117"/>
      <c r="G605" s="117"/>
      <c r="H605" s="117"/>
      <c r="I605" s="117"/>
      <c r="J605" s="117"/>
      <c r="K605" s="117"/>
      <c r="L605" s="117"/>
      <c r="M605" s="117"/>
      <c r="N605" s="117"/>
      <c r="O605" s="117"/>
      <c r="P605" s="117"/>
      <c r="Q605" s="117"/>
      <c r="R605" s="117"/>
      <c r="S605" s="117"/>
      <c r="T605" s="117"/>
      <c r="U605" s="117"/>
      <c r="V605" s="117"/>
      <c r="W605" s="117"/>
      <c r="X605" s="117"/>
      <c r="Y605" s="117"/>
      <c r="Z605" s="117"/>
    </row>
    <row r="606">
      <c r="A606" s="117"/>
      <c r="B606" s="117"/>
      <c r="C606" s="117"/>
      <c r="D606" s="117"/>
      <c r="E606" s="117"/>
      <c r="F606" s="117"/>
      <c r="G606" s="117"/>
      <c r="H606" s="117"/>
      <c r="I606" s="117"/>
      <c r="J606" s="117"/>
      <c r="K606" s="117"/>
      <c r="L606" s="117"/>
      <c r="M606" s="117"/>
      <c r="N606" s="117"/>
      <c r="O606" s="117"/>
      <c r="P606" s="117"/>
      <c r="Q606" s="117"/>
      <c r="R606" s="117"/>
      <c r="S606" s="117"/>
      <c r="T606" s="117"/>
      <c r="U606" s="117"/>
      <c r="V606" s="117"/>
      <c r="W606" s="117"/>
      <c r="X606" s="117"/>
      <c r="Y606" s="117"/>
      <c r="Z606" s="117"/>
    </row>
    <row r="607">
      <c r="A607" s="117"/>
      <c r="B607" s="117"/>
      <c r="C607" s="117"/>
      <c r="D607" s="117"/>
      <c r="E607" s="117"/>
      <c r="F607" s="117"/>
      <c r="G607" s="117"/>
      <c r="H607" s="117"/>
      <c r="I607" s="117"/>
      <c r="J607" s="117"/>
      <c r="K607" s="117"/>
      <c r="L607" s="117"/>
      <c r="M607" s="117"/>
      <c r="N607" s="117"/>
      <c r="O607" s="117"/>
      <c r="P607" s="117"/>
      <c r="Q607" s="117"/>
      <c r="R607" s="117"/>
      <c r="S607" s="117"/>
      <c r="T607" s="117"/>
      <c r="U607" s="117"/>
      <c r="V607" s="117"/>
      <c r="W607" s="117"/>
      <c r="X607" s="117"/>
      <c r="Y607" s="117"/>
      <c r="Z607" s="117"/>
    </row>
    <row r="608">
      <c r="A608" s="117"/>
      <c r="B608" s="117"/>
      <c r="C608" s="117"/>
      <c r="D608" s="117"/>
      <c r="E608" s="117"/>
      <c r="F608" s="117"/>
      <c r="G608" s="117"/>
      <c r="H608" s="117"/>
      <c r="I608" s="117"/>
      <c r="J608" s="117"/>
      <c r="K608" s="117"/>
      <c r="L608" s="117"/>
      <c r="M608" s="117"/>
      <c r="N608" s="117"/>
      <c r="O608" s="117"/>
      <c r="P608" s="117"/>
      <c r="Q608" s="117"/>
      <c r="R608" s="117"/>
      <c r="S608" s="117"/>
      <c r="T608" s="117"/>
      <c r="U608" s="117"/>
      <c r="V608" s="117"/>
      <c r="W608" s="117"/>
      <c r="X608" s="117"/>
      <c r="Y608" s="117"/>
      <c r="Z608" s="117"/>
    </row>
    <row r="609">
      <c r="A609" s="117"/>
      <c r="B609" s="117"/>
      <c r="C609" s="117"/>
      <c r="D609" s="117"/>
      <c r="E609" s="117"/>
      <c r="F609" s="117"/>
      <c r="G609" s="117"/>
      <c r="H609" s="117"/>
      <c r="I609" s="117"/>
      <c r="J609" s="117"/>
      <c r="K609" s="117"/>
      <c r="L609" s="117"/>
      <c r="M609" s="117"/>
      <c r="N609" s="117"/>
      <c r="O609" s="117"/>
      <c r="P609" s="117"/>
      <c r="Q609" s="117"/>
      <c r="R609" s="117"/>
      <c r="S609" s="117"/>
      <c r="T609" s="117"/>
      <c r="U609" s="117"/>
      <c r="V609" s="117"/>
      <c r="W609" s="117"/>
      <c r="X609" s="117"/>
      <c r="Y609" s="117"/>
      <c r="Z609" s="117"/>
    </row>
    <row r="610">
      <c r="A610" s="117"/>
      <c r="B610" s="117"/>
      <c r="C610" s="117"/>
      <c r="D610" s="117"/>
      <c r="E610" s="117"/>
      <c r="F610" s="117"/>
      <c r="G610" s="117"/>
      <c r="H610" s="117"/>
      <c r="I610" s="117"/>
      <c r="J610" s="117"/>
      <c r="K610" s="117"/>
      <c r="L610" s="117"/>
      <c r="M610" s="117"/>
      <c r="N610" s="117"/>
      <c r="O610" s="117"/>
      <c r="P610" s="117"/>
      <c r="Q610" s="117"/>
      <c r="R610" s="117"/>
      <c r="S610" s="117"/>
      <c r="T610" s="117"/>
      <c r="U610" s="117"/>
      <c r="V610" s="117"/>
      <c r="W610" s="117"/>
      <c r="X610" s="117"/>
      <c r="Y610" s="117"/>
      <c r="Z610" s="117"/>
    </row>
    <row r="611">
      <c r="A611" s="117"/>
      <c r="B611" s="117"/>
      <c r="C611" s="117"/>
      <c r="D611" s="117"/>
      <c r="E611" s="117"/>
      <c r="F611" s="117"/>
      <c r="G611" s="117"/>
      <c r="H611" s="117"/>
      <c r="I611" s="117"/>
      <c r="J611" s="117"/>
      <c r="K611" s="117"/>
      <c r="L611" s="117"/>
      <c r="M611" s="117"/>
      <c r="N611" s="117"/>
      <c r="O611" s="117"/>
      <c r="P611" s="117"/>
      <c r="Q611" s="117"/>
      <c r="R611" s="117"/>
      <c r="S611" s="117"/>
      <c r="T611" s="117"/>
      <c r="U611" s="117"/>
      <c r="V611" s="117"/>
      <c r="W611" s="117"/>
      <c r="X611" s="117"/>
      <c r="Y611" s="117"/>
      <c r="Z611" s="117"/>
    </row>
    <row r="612">
      <c r="A612" s="117"/>
      <c r="B612" s="117"/>
      <c r="C612" s="117"/>
      <c r="D612" s="117"/>
      <c r="E612" s="117"/>
      <c r="F612" s="117"/>
      <c r="G612" s="117"/>
      <c r="H612" s="117"/>
      <c r="I612" s="117"/>
      <c r="J612" s="117"/>
      <c r="K612" s="117"/>
      <c r="L612" s="117"/>
      <c r="M612" s="117"/>
      <c r="N612" s="117"/>
      <c r="O612" s="117"/>
      <c r="P612" s="117"/>
      <c r="Q612" s="117"/>
      <c r="R612" s="117"/>
      <c r="S612" s="117"/>
      <c r="T612" s="117"/>
      <c r="U612" s="117"/>
      <c r="V612" s="117"/>
      <c r="W612" s="117"/>
      <c r="X612" s="117"/>
      <c r="Y612" s="117"/>
      <c r="Z612" s="117"/>
    </row>
    <row r="613">
      <c r="A613" s="117"/>
      <c r="B613" s="117"/>
      <c r="C613" s="117"/>
      <c r="D613" s="117"/>
      <c r="E613" s="117"/>
      <c r="F613" s="117"/>
      <c r="G613" s="117"/>
      <c r="H613" s="117"/>
      <c r="I613" s="117"/>
      <c r="J613" s="117"/>
      <c r="K613" s="117"/>
      <c r="L613" s="117"/>
      <c r="M613" s="117"/>
      <c r="N613" s="117"/>
      <c r="O613" s="117"/>
      <c r="P613" s="117"/>
      <c r="Q613" s="117"/>
      <c r="R613" s="117"/>
      <c r="S613" s="117"/>
      <c r="T613" s="117"/>
      <c r="U613" s="117"/>
      <c r="V613" s="117"/>
      <c r="W613" s="117"/>
      <c r="X613" s="117"/>
      <c r="Y613" s="117"/>
      <c r="Z613" s="117"/>
    </row>
    <row r="614">
      <c r="A614" s="117"/>
      <c r="B614" s="117"/>
      <c r="C614" s="117"/>
      <c r="D614" s="117"/>
      <c r="E614" s="117"/>
      <c r="F614" s="117"/>
      <c r="G614" s="117"/>
      <c r="H614" s="117"/>
      <c r="I614" s="117"/>
      <c r="J614" s="117"/>
      <c r="K614" s="117"/>
      <c r="L614" s="117"/>
      <c r="M614" s="117"/>
      <c r="N614" s="117"/>
      <c r="O614" s="117"/>
      <c r="P614" s="117"/>
      <c r="Q614" s="117"/>
      <c r="R614" s="117"/>
      <c r="S614" s="117"/>
      <c r="T614" s="117"/>
      <c r="U614" s="117"/>
      <c r="V614" s="117"/>
      <c r="W614" s="117"/>
      <c r="X614" s="117"/>
      <c r="Y614" s="117"/>
      <c r="Z614" s="117"/>
    </row>
    <row r="615">
      <c r="A615" s="117"/>
      <c r="B615" s="117"/>
      <c r="C615" s="117"/>
      <c r="D615" s="117"/>
      <c r="E615" s="117"/>
      <c r="F615" s="117"/>
      <c r="G615" s="117"/>
      <c r="H615" s="117"/>
      <c r="I615" s="117"/>
      <c r="J615" s="117"/>
      <c r="K615" s="117"/>
      <c r="L615" s="117"/>
      <c r="M615" s="117"/>
      <c r="N615" s="117"/>
      <c r="O615" s="117"/>
      <c r="P615" s="117"/>
      <c r="Q615" s="117"/>
      <c r="R615" s="117"/>
      <c r="S615" s="117"/>
      <c r="T615" s="117"/>
      <c r="U615" s="117"/>
      <c r="V615" s="117"/>
      <c r="W615" s="117"/>
      <c r="X615" s="117"/>
      <c r="Y615" s="117"/>
      <c r="Z615" s="117"/>
    </row>
    <row r="616">
      <c r="A616" s="117"/>
      <c r="B616" s="117"/>
      <c r="C616" s="117"/>
      <c r="D616" s="117"/>
      <c r="E616" s="117"/>
      <c r="F616" s="117"/>
      <c r="G616" s="117"/>
      <c r="H616" s="117"/>
      <c r="I616" s="117"/>
      <c r="J616" s="117"/>
      <c r="K616" s="117"/>
      <c r="L616" s="117"/>
      <c r="M616" s="117"/>
      <c r="N616" s="117"/>
      <c r="O616" s="117"/>
      <c r="P616" s="117"/>
      <c r="Q616" s="117"/>
      <c r="R616" s="117"/>
      <c r="S616" s="117"/>
      <c r="T616" s="117"/>
      <c r="U616" s="117"/>
      <c r="V616" s="117"/>
      <c r="W616" s="117"/>
      <c r="X616" s="117"/>
      <c r="Y616" s="117"/>
      <c r="Z616" s="117"/>
    </row>
    <row r="617">
      <c r="A617" s="117"/>
      <c r="B617" s="117"/>
      <c r="C617" s="117"/>
      <c r="D617" s="117"/>
      <c r="E617" s="117"/>
      <c r="F617" s="117"/>
      <c r="G617" s="117"/>
      <c r="H617" s="117"/>
      <c r="I617" s="117"/>
      <c r="J617" s="117"/>
      <c r="K617" s="117"/>
      <c r="L617" s="117"/>
      <c r="M617" s="117"/>
      <c r="N617" s="117"/>
      <c r="O617" s="117"/>
      <c r="P617" s="117"/>
      <c r="Q617" s="117"/>
      <c r="R617" s="117"/>
      <c r="S617" s="117"/>
      <c r="T617" s="117"/>
      <c r="U617" s="117"/>
      <c r="V617" s="117"/>
      <c r="W617" s="117"/>
      <c r="X617" s="117"/>
      <c r="Y617" s="117"/>
      <c r="Z617" s="117"/>
    </row>
    <row r="618">
      <c r="A618" s="117"/>
      <c r="B618" s="117"/>
      <c r="C618" s="117"/>
      <c r="D618" s="117"/>
      <c r="E618" s="117"/>
      <c r="F618" s="117"/>
      <c r="G618" s="117"/>
      <c r="H618" s="117"/>
      <c r="I618" s="117"/>
      <c r="J618" s="117"/>
      <c r="K618" s="117"/>
      <c r="L618" s="117"/>
      <c r="M618" s="117"/>
      <c r="N618" s="117"/>
      <c r="O618" s="117"/>
      <c r="P618" s="117"/>
      <c r="Q618" s="117"/>
      <c r="R618" s="117"/>
      <c r="S618" s="117"/>
      <c r="T618" s="117"/>
      <c r="U618" s="117"/>
      <c r="V618" s="117"/>
      <c r="W618" s="117"/>
      <c r="X618" s="117"/>
      <c r="Y618" s="117"/>
      <c r="Z618" s="117"/>
    </row>
    <row r="619">
      <c r="A619" s="117"/>
      <c r="B619" s="117"/>
      <c r="C619" s="117"/>
      <c r="D619" s="117"/>
      <c r="E619" s="117"/>
      <c r="F619" s="117"/>
      <c r="G619" s="117"/>
      <c r="H619" s="117"/>
      <c r="I619" s="117"/>
      <c r="J619" s="117"/>
      <c r="K619" s="117"/>
      <c r="L619" s="117"/>
      <c r="M619" s="117"/>
      <c r="N619" s="117"/>
      <c r="O619" s="117"/>
      <c r="P619" s="117"/>
      <c r="Q619" s="117"/>
      <c r="R619" s="117"/>
      <c r="S619" s="117"/>
      <c r="T619" s="117"/>
      <c r="U619" s="117"/>
      <c r="V619" s="117"/>
      <c r="W619" s="117"/>
      <c r="X619" s="117"/>
      <c r="Y619" s="117"/>
      <c r="Z619" s="117"/>
    </row>
    <row r="620">
      <c r="A620" s="117"/>
      <c r="B620" s="117"/>
      <c r="C620" s="117"/>
      <c r="D620" s="117"/>
      <c r="E620" s="117"/>
      <c r="F620" s="117"/>
      <c r="G620" s="117"/>
      <c r="H620" s="117"/>
      <c r="I620" s="117"/>
      <c r="J620" s="117"/>
      <c r="K620" s="117"/>
      <c r="L620" s="117"/>
      <c r="M620" s="117"/>
      <c r="N620" s="117"/>
      <c r="O620" s="117"/>
      <c r="P620" s="117"/>
      <c r="Q620" s="117"/>
      <c r="R620" s="117"/>
      <c r="S620" s="117"/>
      <c r="T620" s="117"/>
      <c r="U620" s="117"/>
      <c r="V620" s="117"/>
      <c r="W620" s="117"/>
      <c r="X620" s="117"/>
      <c r="Y620" s="117"/>
      <c r="Z620" s="117"/>
    </row>
    <row r="621">
      <c r="A621" s="117"/>
      <c r="B621" s="117"/>
      <c r="C621" s="117"/>
      <c r="D621" s="117"/>
      <c r="E621" s="117"/>
      <c r="F621" s="117"/>
      <c r="G621" s="117"/>
      <c r="H621" s="117"/>
      <c r="I621" s="117"/>
      <c r="J621" s="117"/>
      <c r="K621" s="117"/>
      <c r="L621" s="117"/>
      <c r="M621" s="117"/>
      <c r="N621" s="117"/>
      <c r="O621" s="117"/>
      <c r="P621" s="117"/>
      <c r="Q621" s="117"/>
      <c r="R621" s="117"/>
      <c r="S621" s="117"/>
      <c r="T621" s="117"/>
      <c r="U621" s="117"/>
      <c r="V621" s="117"/>
      <c r="W621" s="117"/>
      <c r="X621" s="117"/>
      <c r="Y621" s="117"/>
      <c r="Z621" s="117"/>
    </row>
    <row r="622">
      <c r="A622" s="117"/>
      <c r="B622" s="117"/>
      <c r="C622" s="117"/>
      <c r="D622" s="117"/>
      <c r="E622" s="117"/>
      <c r="F622" s="117"/>
      <c r="G622" s="117"/>
      <c r="H622" s="117"/>
      <c r="I622" s="117"/>
      <c r="J622" s="117"/>
      <c r="K622" s="117"/>
      <c r="L622" s="117"/>
      <c r="M622" s="117"/>
      <c r="N622" s="117"/>
      <c r="O622" s="117"/>
      <c r="P622" s="117"/>
      <c r="Q622" s="117"/>
      <c r="R622" s="117"/>
      <c r="S622" s="117"/>
      <c r="T622" s="117"/>
      <c r="U622" s="117"/>
      <c r="V622" s="117"/>
      <c r="W622" s="117"/>
      <c r="X622" s="117"/>
      <c r="Y622" s="117"/>
      <c r="Z622" s="117"/>
    </row>
    <row r="623">
      <c r="A623" s="117"/>
      <c r="B623" s="117"/>
      <c r="C623" s="117"/>
      <c r="D623" s="117"/>
      <c r="E623" s="117"/>
      <c r="F623" s="117"/>
      <c r="G623" s="117"/>
      <c r="H623" s="117"/>
      <c r="I623" s="117"/>
      <c r="J623" s="117"/>
      <c r="K623" s="117"/>
      <c r="L623" s="117"/>
      <c r="M623" s="117"/>
      <c r="N623" s="117"/>
      <c r="O623" s="117"/>
      <c r="P623" s="117"/>
      <c r="Q623" s="117"/>
      <c r="R623" s="117"/>
      <c r="S623" s="117"/>
      <c r="T623" s="117"/>
      <c r="U623" s="117"/>
      <c r="V623" s="117"/>
      <c r="W623" s="117"/>
      <c r="X623" s="117"/>
      <c r="Y623" s="117"/>
      <c r="Z623" s="117"/>
    </row>
    <row r="624">
      <c r="A624" s="117"/>
      <c r="B624" s="117"/>
      <c r="C624" s="117"/>
      <c r="D624" s="117"/>
      <c r="E624" s="117"/>
      <c r="F624" s="117"/>
      <c r="G624" s="117"/>
      <c r="H624" s="117"/>
      <c r="I624" s="117"/>
      <c r="J624" s="117"/>
      <c r="K624" s="117"/>
      <c r="L624" s="117"/>
      <c r="M624" s="117"/>
      <c r="N624" s="117"/>
      <c r="O624" s="117"/>
      <c r="P624" s="117"/>
      <c r="Q624" s="117"/>
      <c r="R624" s="117"/>
      <c r="S624" s="117"/>
      <c r="T624" s="117"/>
      <c r="U624" s="117"/>
      <c r="V624" s="117"/>
      <c r="W624" s="117"/>
      <c r="X624" s="117"/>
      <c r="Y624" s="117"/>
      <c r="Z624" s="117"/>
    </row>
    <row r="625">
      <c r="A625" s="117"/>
      <c r="B625" s="117"/>
      <c r="C625" s="117"/>
      <c r="D625" s="117"/>
      <c r="E625" s="117"/>
      <c r="F625" s="117"/>
      <c r="G625" s="117"/>
      <c r="H625" s="117"/>
      <c r="I625" s="117"/>
      <c r="J625" s="117"/>
      <c r="K625" s="117"/>
      <c r="L625" s="117"/>
      <c r="M625" s="117"/>
      <c r="N625" s="117"/>
      <c r="O625" s="117"/>
      <c r="P625" s="117"/>
      <c r="Q625" s="117"/>
      <c r="R625" s="117"/>
      <c r="S625" s="117"/>
      <c r="T625" s="117"/>
      <c r="U625" s="117"/>
      <c r="V625" s="117"/>
      <c r="W625" s="117"/>
      <c r="X625" s="117"/>
      <c r="Y625" s="117"/>
      <c r="Z625" s="117"/>
    </row>
    <row r="626">
      <c r="A626" s="117"/>
      <c r="B626" s="117"/>
      <c r="C626" s="117"/>
      <c r="D626" s="117"/>
      <c r="E626" s="117"/>
      <c r="F626" s="117"/>
      <c r="G626" s="117"/>
      <c r="H626" s="117"/>
      <c r="I626" s="117"/>
      <c r="J626" s="117"/>
      <c r="K626" s="117"/>
      <c r="L626" s="117"/>
      <c r="M626" s="117"/>
      <c r="N626" s="117"/>
      <c r="O626" s="117"/>
      <c r="P626" s="117"/>
      <c r="Q626" s="117"/>
      <c r="R626" s="117"/>
      <c r="S626" s="117"/>
      <c r="T626" s="117"/>
      <c r="U626" s="117"/>
      <c r="V626" s="117"/>
      <c r="W626" s="117"/>
      <c r="X626" s="117"/>
      <c r="Y626" s="117"/>
      <c r="Z626" s="117"/>
    </row>
    <row r="627">
      <c r="A627" s="117"/>
      <c r="B627" s="117"/>
      <c r="C627" s="117"/>
      <c r="D627" s="117"/>
      <c r="E627" s="117"/>
      <c r="F627" s="117"/>
      <c r="G627" s="117"/>
      <c r="H627" s="117"/>
      <c r="I627" s="117"/>
      <c r="J627" s="117"/>
      <c r="K627" s="117"/>
      <c r="L627" s="117"/>
      <c r="M627" s="117"/>
      <c r="N627" s="117"/>
      <c r="O627" s="117"/>
      <c r="P627" s="117"/>
      <c r="Q627" s="117"/>
      <c r="R627" s="117"/>
      <c r="S627" s="117"/>
      <c r="T627" s="117"/>
      <c r="U627" s="117"/>
      <c r="V627" s="117"/>
      <c r="W627" s="117"/>
      <c r="X627" s="117"/>
      <c r="Y627" s="117"/>
      <c r="Z627" s="117"/>
    </row>
    <row r="628">
      <c r="A628" s="117"/>
      <c r="B628" s="117"/>
      <c r="C628" s="117"/>
      <c r="D628" s="117"/>
      <c r="E628" s="117"/>
      <c r="F628" s="117"/>
      <c r="G628" s="117"/>
      <c r="H628" s="117"/>
      <c r="I628" s="117"/>
      <c r="J628" s="117"/>
      <c r="K628" s="117"/>
      <c r="L628" s="117"/>
      <c r="M628" s="117"/>
      <c r="N628" s="117"/>
      <c r="O628" s="117"/>
      <c r="P628" s="117"/>
      <c r="Q628" s="117"/>
      <c r="R628" s="117"/>
      <c r="S628" s="117"/>
      <c r="T628" s="117"/>
      <c r="U628" s="117"/>
      <c r="V628" s="117"/>
      <c r="W628" s="117"/>
      <c r="X628" s="117"/>
      <c r="Y628" s="117"/>
      <c r="Z628" s="117"/>
    </row>
    <row r="629">
      <c r="A629" s="117"/>
      <c r="B629" s="117"/>
      <c r="C629" s="117"/>
      <c r="D629" s="117"/>
      <c r="E629" s="117"/>
      <c r="F629" s="117"/>
      <c r="G629" s="117"/>
      <c r="H629" s="117"/>
      <c r="I629" s="117"/>
      <c r="J629" s="117"/>
      <c r="K629" s="117"/>
      <c r="L629" s="117"/>
      <c r="M629" s="117"/>
      <c r="N629" s="117"/>
      <c r="O629" s="117"/>
      <c r="P629" s="117"/>
      <c r="Q629" s="117"/>
      <c r="R629" s="117"/>
      <c r="S629" s="117"/>
      <c r="T629" s="117"/>
      <c r="U629" s="117"/>
      <c r="V629" s="117"/>
      <c r="W629" s="117"/>
      <c r="X629" s="117"/>
      <c r="Y629" s="117"/>
      <c r="Z629" s="117"/>
    </row>
    <row r="630">
      <c r="A630" s="117"/>
      <c r="B630" s="117"/>
      <c r="C630" s="117"/>
      <c r="D630" s="117"/>
      <c r="E630" s="117"/>
      <c r="F630" s="117"/>
      <c r="G630" s="117"/>
      <c r="H630" s="117"/>
      <c r="I630" s="117"/>
      <c r="J630" s="117"/>
      <c r="K630" s="117"/>
      <c r="L630" s="117"/>
      <c r="M630" s="117"/>
      <c r="N630" s="117"/>
      <c r="O630" s="117"/>
      <c r="P630" s="117"/>
      <c r="Q630" s="117"/>
      <c r="R630" s="117"/>
      <c r="S630" s="117"/>
      <c r="T630" s="117"/>
      <c r="U630" s="117"/>
      <c r="V630" s="117"/>
      <c r="W630" s="117"/>
      <c r="X630" s="117"/>
      <c r="Y630" s="117"/>
      <c r="Z630" s="117"/>
    </row>
    <row r="631">
      <c r="A631" s="117"/>
      <c r="B631" s="117"/>
      <c r="C631" s="117"/>
      <c r="D631" s="117"/>
      <c r="E631" s="117"/>
      <c r="F631" s="117"/>
      <c r="G631" s="117"/>
      <c r="H631" s="117"/>
      <c r="I631" s="117"/>
      <c r="J631" s="117"/>
      <c r="K631" s="117"/>
      <c r="L631" s="117"/>
      <c r="M631" s="117"/>
      <c r="N631" s="117"/>
      <c r="O631" s="117"/>
      <c r="P631" s="117"/>
      <c r="Q631" s="117"/>
      <c r="R631" s="117"/>
      <c r="S631" s="117"/>
      <c r="T631" s="117"/>
      <c r="U631" s="117"/>
      <c r="V631" s="117"/>
      <c r="W631" s="117"/>
      <c r="X631" s="117"/>
      <c r="Y631" s="117"/>
      <c r="Z631" s="117"/>
    </row>
    <row r="632">
      <c r="A632" s="117"/>
      <c r="B632" s="117"/>
      <c r="C632" s="117"/>
      <c r="D632" s="117"/>
      <c r="E632" s="117"/>
      <c r="F632" s="117"/>
      <c r="G632" s="117"/>
      <c r="H632" s="117"/>
      <c r="I632" s="117"/>
      <c r="J632" s="117"/>
      <c r="K632" s="117"/>
      <c r="L632" s="117"/>
      <c r="M632" s="117"/>
      <c r="N632" s="117"/>
      <c r="O632" s="117"/>
      <c r="P632" s="117"/>
      <c r="Q632" s="117"/>
      <c r="R632" s="117"/>
      <c r="S632" s="117"/>
      <c r="T632" s="117"/>
      <c r="U632" s="117"/>
      <c r="V632" s="117"/>
      <c r="W632" s="117"/>
      <c r="X632" s="117"/>
      <c r="Y632" s="117"/>
      <c r="Z632" s="117"/>
    </row>
    <row r="633">
      <c r="A633" s="117"/>
      <c r="B633" s="117"/>
      <c r="C633" s="117"/>
      <c r="D633" s="117"/>
      <c r="E633" s="117"/>
      <c r="F633" s="117"/>
      <c r="G633" s="117"/>
      <c r="H633" s="117"/>
      <c r="I633" s="117"/>
      <c r="J633" s="117"/>
      <c r="K633" s="117"/>
      <c r="L633" s="117"/>
      <c r="M633" s="117"/>
      <c r="N633" s="117"/>
      <c r="O633" s="117"/>
      <c r="P633" s="117"/>
      <c r="Q633" s="117"/>
      <c r="R633" s="117"/>
      <c r="S633" s="117"/>
      <c r="T633" s="117"/>
      <c r="U633" s="117"/>
      <c r="V633" s="117"/>
      <c r="W633" s="117"/>
      <c r="X633" s="117"/>
      <c r="Y633" s="117"/>
      <c r="Z633" s="117"/>
    </row>
    <row r="634">
      <c r="A634" s="117"/>
      <c r="B634" s="117"/>
      <c r="C634" s="117"/>
      <c r="D634" s="117"/>
      <c r="E634" s="117"/>
      <c r="F634" s="117"/>
      <c r="G634" s="117"/>
      <c r="H634" s="117"/>
      <c r="I634" s="117"/>
      <c r="J634" s="117"/>
      <c r="K634" s="117"/>
      <c r="L634" s="117"/>
      <c r="M634" s="117"/>
      <c r="N634" s="117"/>
      <c r="O634" s="117"/>
      <c r="P634" s="117"/>
      <c r="Q634" s="117"/>
      <c r="R634" s="117"/>
      <c r="S634" s="117"/>
      <c r="T634" s="117"/>
      <c r="U634" s="117"/>
      <c r="V634" s="117"/>
      <c r="W634" s="117"/>
      <c r="X634" s="117"/>
      <c r="Y634" s="117"/>
      <c r="Z634" s="117"/>
    </row>
    <row r="635">
      <c r="A635" s="117"/>
      <c r="B635" s="117"/>
      <c r="C635" s="117"/>
      <c r="D635" s="117"/>
      <c r="E635" s="117"/>
      <c r="F635" s="117"/>
      <c r="G635" s="117"/>
      <c r="H635" s="117"/>
      <c r="I635" s="117"/>
      <c r="J635" s="117"/>
      <c r="K635" s="117"/>
      <c r="L635" s="117"/>
      <c r="M635" s="117"/>
      <c r="N635" s="117"/>
      <c r="O635" s="117"/>
      <c r="P635" s="117"/>
      <c r="Q635" s="117"/>
      <c r="R635" s="117"/>
      <c r="S635" s="117"/>
      <c r="T635" s="117"/>
      <c r="U635" s="117"/>
      <c r="V635" s="117"/>
      <c r="W635" s="117"/>
      <c r="X635" s="117"/>
      <c r="Y635" s="117"/>
      <c r="Z635" s="117"/>
    </row>
    <row r="636">
      <c r="A636" s="117"/>
      <c r="B636" s="117"/>
      <c r="C636" s="117"/>
      <c r="D636" s="117"/>
      <c r="E636" s="117"/>
      <c r="F636" s="117"/>
      <c r="G636" s="117"/>
      <c r="H636" s="117"/>
      <c r="I636" s="117"/>
      <c r="J636" s="117"/>
      <c r="K636" s="117"/>
      <c r="L636" s="117"/>
      <c r="M636" s="117"/>
      <c r="N636" s="117"/>
      <c r="O636" s="117"/>
      <c r="P636" s="117"/>
      <c r="Q636" s="117"/>
      <c r="R636" s="117"/>
      <c r="S636" s="117"/>
      <c r="T636" s="117"/>
      <c r="U636" s="117"/>
      <c r="V636" s="117"/>
      <c r="W636" s="117"/>
      <c r="X636" s="117"/>
      <c r="Y636" s="117"/>
      <c r="Z636" s="117"/>
    </row>
    <row r="637">
      <c r="A637" s="117"/>
      <c r="B637" s="117"/>
      <c r="C637" s="117"/>
      <c r="D637" s="117"/>
      <c r="E637" s="117"/>
      <c r="F637" s="117"/>
      <c r="G637" s="117"/>
      <c r="H637" s="117"/>
      <c r="I637" s="117"/>
      <c r="J637" s="117"/>
      <c r="K637" s="117"/>
      <c r="L637" s="117"/>
      <c r="M637" s="117"/>
      <c r="N637" s="117"/>
      <c r="O637" s="117"/>
      <c r="P637" s="117"/>
      <c r="Q637" s="117"/>
      <c r="R637" s="117"/>
      <c r="S637" s="117"/>
      <c r="T637" s="117"/>
      <c r="U637" s="117"/>
      <c r="V637" s="117"/>
      <c r="W637" s="117"/>
      <c r="X637" s="117"/>
      <c r="Y637" s="117"/>
      <c r="Z637" s="117"/>
    </row>
    <row r="638">
      <c r="A638" s="117"/>
      <c r="B638" s="117"/>
      <c r="C638" s="117"/>
      <c r="D638" s="117"/>
      <c r="E638" s="117"/>
      <c r="F638" s="117"/>
      <c r="G638" s="117"/>
      <c r="H638" s="117"/>
      <c r="I638" s="117"/>
      <c r="J638" s="117"/>
      <c r="K638" s="117"/>
      <c r="L638" s="117"/>
      <c r="M638" s="117"/>
      <c r="N638" s="117"/>
      <c r="O638" s="117"/>
      <c r="P638" s="117"/>
      <c r="Q638" s="117"/>
      <c r="R638" s="117"/>
      <c r="S638" s="117"/>
      <c r="T638" s="117"/>
      <c r="U638" s="117"/>
      <c r="V638" s="117"/>
      <c r="W638" s="117"/>
      <c r="X638" s="117"/>
      <c r="Y638" s="117"/>
      <c r="Z638" s="117"/>
    </row>
    <row r="639">
      <c r="A639" s="117"/>
      <c r="B639" s="117"/>
      <c r="C639" s="117"/>
      <c r="D639" s="117"/>
      <c r="E639" s="117"/>
      <c r="F639" s="117"/>
      <c r="G639" s="117"/>
      <c r="H639" s="117"/>
      <c r="I639" s="117"/>
      <c r="J639" s="117"/>
      <c r="K639" s="117"/>
      <c r="L639" s="117"/>
      <c r="M639" s="117"/>
      <c r="N639" s="117"/>
      <c r="O639" s="117"/>
      <c r="P639" s="117"/>
      <c r="Q639" s="117"/>
      <c r="R639" s="117"/>
      <c r="S639" s="117"/>
      <c r="T639" s="117"/>
      <c r="U639" s="117"/>
      <c r="V639" s="117"/>
      <c r="W639" s="117"/>
      <c r="X639" s="117"/>
      <c r="Y639" s="117"/>
      <c r="Z639" s="117"/>
    </row>
    <row r="640">
      <c r="A640" s="117"/>
      <c r="B640" s="117"/>
      <c r="C640" s="117"/>
      <c r="D640" s="117"/>
      <c r="E640" s="117"/>
      <c r="F640" s="117"/>
      <c r="G640" s="117"/>
      <c r="H640" s="117"/>
      <c r="I640" s="117"/>
      <c r="J640" s="117"/>
      <c r="K640" s="117"/>
      <c r="L640" s="117"/>
      <c r="M640" s="117"/>
      <c r="N640" s="117"/>
      <c r="O640" s="117"/>
      <c r="P640" s="117"/>
      <c r="Q640" s="117"/>
      <c r="R640" s="117"/>
      <c r="S640" s="117"/>
      <c r="T640" s="117"/>
      <c r="U640" s="117"/>
      <c r="V640" s="117"/>
      <c r="W640" s="117"/>
      <c r="X640" s="117"/>
      <c r="Y640" s="117"/>
      <c r="Z640" s="117"/>
    </row>
    <row r="641">
      <c r="A641" s="117"/>
      <c r="B641" s="117"/>
      <c r="C641" s="117"/>
      <c r="D641" s="117"/>
      <c r="E641" s="117"/>
      <c r="F641" s="117"/>
      <c r="G641" s="117"/>
      <c r="H641" s="117"/>
      <c r="I641" s="117"/>
      <c r="J641" s="117"/>
      <c r="K641" s="117"/>
      <c r="L641" s="117"/>
      <c r="M641" s="117"/>
      <c r="N641" s="117"/>
      <c r="O641" s="117"/>
      <c r="P641" s="117"/>
      <c r="Q641" s="117"/>
      <c r="R641" s="117"/>
      <c r="S641" s="117"/>
      <c r="T641" s="117"/>
      <c r="U641" s="117"/>
      <c r="V641" s="117"/>
      <c r="W641" s="117"/>
      <c r="X641" s="117"/>
      <c r="Y641" s="117"/>
      <c r="Z641" s="117"/>
    </row>
    <row r="642">
      <c r="A642" s="117"/>
      <c r="B642" s="117"/>
      <c r="C642" s="117"/>
      <c r="D642" s="117"/>
      <c r="E642" s="117"/>
      <c r="F642" s="117"/>
      <c r="G642" s="117"/>
      <c r="H642" s="117"/>
      <c r="I642" s="117"/>
      <c r="J642" s="117"/>
      <c r="K642" s="117"/>
      <c r="L642" s="117"/>
      <c r="M642" s="117"/>
      <c r="N642" s="117"/>
      <c r="O642" s="117"/>
      <c r="P642" s="117"/>
      <c r="Q642" s="117"/>
      <c r="R642" s="117"/>
      <c r="S642" s="117"/>
      <c r="T642" s="117"/>
      <c r="U642" s="117"/>
      <c r="V642" s="117"/>
      <c r="W642" s="117"/>
      <c r="X642" s="117"/>
      <c r="Y642" s="117"/>
      <c r="Z642" s="117"/>
    </row>
    <row r="643">
      <c r="A643" s="117"/>
      <c r="B643" s="117"/>
      <c r="C643" s="117"/>
      <c r="D643" s="117"/>
      <c r="E643" s="117"/>
      <c r="F643" s="117"/>
      <c r="G643" s="117"/>
      <c r="H643" s="117"/>
      <c r="I643" s="117"/>
      <c r="J643" s="117"/>
      <c r="K643" s="117"/>
      <c r="L643" s="117"/>
      <c r="M643" s="117"/>
      <c r="N643" s="117"/>
      <c r="O643" s="117"/>
      <c r="P643" s="117"/>
      <c r="Q643" s="117"/>
      <c r="R643" s="117"/>
      <c r="S643" s="117"/>
      <c r="T643" s="117"/>
      <c r="U643" s="117"/>
      <c r="V643" s="117"/>
      <c r="W643" s="117"/>
      <c r="X643" s="117"/>
      <c r="Y643" s="117"/>
      <c r="Z643" s="117"/>
    </row>
    <row r="644">
      <c r="A644" s="117"/>
      <c r="B644" s="117"/>
      <c r="C644" s="117"/>
      <c r="D644" s="117"/>
      <c r="E644" s="117"/>
      <c r="F644" s="117"/>
      <c r="G644" s="117"/>
      <c r="H644" s="117"/>
      <c r="I644" s="117"/>
      <c r="J644" s="117"/>
      <c r="K644" s="117"/>
      <c r="L644" s="117"/>
      <c r="M644" s="117"/>
      <c r="N644" s="117"/>
      <c r="O644" s="117"/>
      <c r="P644" s="117"/>
      <c r="Q644" s="117"/>
      <c r="R644" s="117"/>
      <c r="S644" s="117"/>
      <c r="T644" s="117"/>
      <c r="U644" s="117"/>
      <c r="V644" s="117"/>
      <c r="W644" s="117"/>
      <c r="X644" s="117"/>
      <c r="Y644" s="117"/>
      <c r="Z644" s="117"/>
    </row>
    <row r="645">
      <c r="A645" s="117"/>
      <c r="B645" s="117"/>
      <c r="C645" s="117"/>
      <c r="D645" s="117"/>
      <c r="E645" s="117"/>
      <c r="F645" s="117"/>
      <c r="G645" s="117"/>
      <c r="H645" s="117"/>
      <c r="I645" s="117"/>
      <c r="J645" s="117"/>
      <c r="K645" s="117"/>
      <c r="L645" s="117"/>
      <c r="M645" s="117"/>
      <c r="N645" s="117"/>
      <c r="O645" s="117"/>
      <c r="P645" s="117"/>
      <c r="Q645" s="117"/>
      <c r="R645" s="117"/>
      <c r="S645" s="117"/>
      <c r="T645" s="117"/>
      <c r="U645" s="117"/>
      <c r="V645" s="117"/>
      <c r="W645" s="117"/>
      <c r="X645" s="117"/>
      <c r="Y645" s="117"/>
      <c r="Z645" s="117"/>
    </row>
    <row r="646">
      <c r="A646" s="117"/>
      <c r="B646" s="117"/>
      <c r="C646" s="117"/>
      <c r="D646" s="117"/>
      <c r="E646" s="117"/>
      <c r="F646" s="117"/>
      <c r="G646" s="117"/>
      <c r="H646" s="117"/>
      <c r="I646" s="117"/>
      <c r="J646" s="117"/>
      <c r="K646" s="117"/>
      <c r="L646" s="117"/>
      <c r="M646" s="117"/>
      <c r="N646" s="117"/>
      <c r="O646" s="117"/>
      <c r="P646" s="117"/>
      <c r="Q646" s="117"/>
      <c r="R646" s="117"/>
      <c r="S646" s="117"/>
      <c r="T646" s="117"/>
      <c r="U646" s="117"/>
      <c r="V646" s="117"/>
      <c r="W646" s="117"/>
      <c r="X646" s="117"/>
      <c r="Y646" s="117"/>
      <c r="Z646" s="117"/>
    </row>
    <row r="647">
      <c r="A647" s="117"/>
      <c r="B647" s="117"/>
      <c r="C647" s="117"/>
      <c r="D647" s="117"/>
      <c r="E647" s="117"/>
      <c r="F647" s="117"/>
      <c r="G647" s="117"/>
      <c r="H647" s="117"/>
      <c r="I647" s="117"/>
      <c r="J647" s="117"/>
      <c r="K647" s="117"/>
      <c r="L647" s="117"/>
      <c r="M647" s="117"/>
      <c r="N647" s="117"/>
      <c r="O647" s="117"/>
      <c r="P647" s="117"/>
      <c r="Q647" s="117"/>
      <c r="R647" s="117"/>
      <c r="S647" s="117"/>
      <c r="T647" s="117"/>
      <c r="U647" s="117"/>
      <c r="V647" s="117"/>
      <c r="W647" s="117"/>
      <c r="X647" s="117"/>
      <c r="Y647" s="117"/>
      <c r="Z647" s="117"/>
    </row>
    <row r="648">
      <c r="A648" s="117"/>
      <c r="B648" s="117"/>
      <c r="C648" s="117"/>
      <c r="D648" s="117"/>
      <c r="E648" s="117"/>
      <c r="F648" s="117"/>
      <c r="G648" s="117"/>
      <c r="H648" s="117"/>
      <c r="I648" s="117"/>
      <c r="J648" s="117"/>
      <c r="K648" s="117"/>
      <c r="L648" s="117"/>
      <c r="M648" s="117"/>
      <c r="N648" s="117"/>
      <c r="O648" s="117"/>
      <c r="P648" s="117"/>
      <c r="Q648" s="117"/>
      <c r="R648" s="117"/>
      <c r="S648" s="117"/>
      <c r="T648" s="117"/>
      <c r="U648" s="117"/>
      <c r="V648" s="117"/>
      <c r="W648" s="117"/>
      <c r="X648" s="117"/>
      <c r="Y648" s="117"/>
      <c r="Z648" s="117"/>
    </row>
    <row r="649">
      <c r="A649" s="117"/>
      <c r="B649" s="117"/>
      <c r="C649" s="117"/>
      <c r="D649" s="117"/>
      <c r="E649" s="117"/>
      <c r="F649" s="117"/>
      <c r="G649" s="117"/>
      <c r="H649" s="117"/>
      <c r="I649" s="117"/>
      <c r="J649" s="117"/>
      <c r="K649" s="117"/>
      <c r="L649" s="117"/>
      <c r="M649" s="117"/>
      <c r="N649" s="117"/>
      <c r="O649" s="117"/>
      <c r="P649" s="117"/>
      <c r="Q649" s="117"/>
      <c r="R649" s="117"/>
      <c r="S649" s="117"/>
      <c r="T649" s="117"/>
      <c r="U649" s="117"/>
      <c r="V649" s="117"/>
      <c r="W649" s="117"/>
      <c r="X649" s="117"/>
      <c r="Y649" s="117"/>
      <c r="Z649" s="117"/>
    </row>
    <row r="650">
      <c r="A650" s="117"/>
      <c r="B650" s="117"/>
      <c r="C650" s="117"/>
      <c r="D650" s="117"/>
      <c r="E650" s="117"/>
      <c r="F650" s="117"/>
      <c r="G650" s="117"/>
      <c r="H650" s="117"/>
      <c r="I650" s="117"/>
      <c r="J650" s="117"/>
      <c r="K650" s="117"/>
      <c r="L650" s="117"/>
      <c r="M650" s="117"/>
      <c r="N650" s="117"/>
      <c r="O650" s="117"/>
      <c r="P650" s="117"/>
      <c r="Q650" s="117"/>
      <c r="R650" s="117"/>
      <c r="S650" s="117"/>
      <c r="T650" s="117"/>
      <c r="U650" s="117"/>
      <c r="V650" s="117"/>
      <c r="W650" s="117"/>
      <c r="X650" s="117"/>
      <c r="Y650" s="117"/>
      <c r="Z650" s="117"/>
    </row>
    <row r="651">
      <c r="A651" s="117"/>
      <c r="B651" s="117"/>
      <c r="C651" s="117"/>
      <c r="D651" s="117"/>
      <c r="E651" s="117"/>
      <c r="F651" s="117"/>
      <c r="G651" s="117"/>
      <c r="H651" s="117"/>
      <c r="I651" s="117"/>
      <c r="J651" s="117"/>
      <c r="K651" s="117"/>
      <c r="L651" s="117"/>
      <c r="M651" s="117"/>
      <c r="N651" s="117"/>
      <c r="O651" s="117"/>
      <c r="P651" s="117"/>
      <c r="Q651" s="117"/>
      <c r="R651" s="117"/>
      <c r="S651" s="117"/>
      <c r="T651" s="117"/>
      <c r="U651" s="117"/>
      <c r="V651" s="117"/>
      <c r="W651" s="117"/>
      <c r="X651" s="117"/>
      <c r="Y651" s="117"/>
      <c r="Z651" s="117"/>
    </row>
    <row r="652">
      <c r="A652" s="117"/>
      <c r="B652" s="117"/>
      <c r="C652" s="117"/>
      <c r="D652" s="117"/>
      <c r="E652" s="117"/>
      <c r="F652" s="117"/>
      <c r="G652" s="117"/>
      <c r="H652" s="117"/>
      <c r="I652" s="117"/>
      <c r="J652" s="117"/>
      <c r="K652" s="117"/>
      <c r="L652" s="117"/>
      <c r="M652" s="117"/>
      <c r="N652" s="117"/>
      <c r="O652" s="117"/>
      <c r="P652" s="117"/>
      <c r="Q652" s="117"/>
      <c r="R652" s="117"/>
      <c r="S652" s="117"/>
      <c r="T652" s="117"/>
      <c r="U652" s="117"/>
      <c r="V652" s="117"/>
      <c r="W652" s="117"/>
      <c r="X652" s="117"/>
      <c r="Y652" s="117"/>
      <c r="Z652" s="117"/>
    </row>
    <row r="653">
      <c r="A653" s="117"/>
      <c r="B653" s="117"/>
      <c r="C653" s="117"/>
      <c r="D653" s="117"/>
      <c r="E653" s="117"/>
      <c r="F653" s="117"/>
      <c r="G653" s="117"/>
      <c r="H653" s="117"/>
      <c r="I653" s="117"/>
      <c r="J653" s="117"/>
      <c r="K653" s="117"/>
      <c r="L653" s="117"/>
      <c r="M653" s="117"/>
      <c r="N653" s="117"/>
      <c r="O653" s="117"/>
      <c r="P653" s="117"/>
      <c r="Q653" s="117"/>
      <c r="R653" s="117"/>
      <c r="S653" s="117"/>
      <c r="T653" s="117"/>
      <c r="U653" s="117"/>
      <c r="V653" s="117"/>
      <c r="W653" s="117"/>
      <c r="X653" s="117"/>
      <c r="Y653" s="117"/>
      <c r="Z653" s="117"/>
    </row>
    <row r="654">
      <c r="A654" s="117"/>
      <c r="B654" s="117"/>
      <c r="C654" s="117"/>
      <c r="D654" s="117"/>
      <c r="E654" s="117"/>
      <c r="F654" s="117"/>
      <c r="G654" s="117"/>
      <c r="H654" s="117"/>
      <c r="I654" s="117"/>
      <c r="J654" s="117"/>
      <c r="K654" s="117"/>
      <c r="L654" s="117"/>
      <c r="M654" s="117"/>
      <c r="N654" s="117"/>
      <c r="O654" s="117"/>
      <c r="P654" s="117"/>
      <c r="Q654" s="117"/>
      <c r="R654" s="117"/>
      <c r="S654" s="117"/>
      <c r="T654" s="117"/>
      <c r="U654" s="117"/>
      <c r="V654" s="117"/>
      <c r="W654" s="117"/>
      <c r="X654" s="117"/>
      <c r="Y654" s="117"/>
      <c r="Z654" s="117"/>
    </row>
    <row r="655">
      <c r="A655" s="117"/>
      <c r="B655" s="117"/>
      <c r="C655" s="117"/>
      <c r="D655" s="117"/>
      <c r="E655" s="117"/>
      <c r="F655" s="117"/>
      <c r="G655" s="117"/>
      <c r="H655" s="117"/>
      <c r="I655" s="117"/>
      <c r="J655" s="117"/>
      <c r="K655" s="117"/>
      <c r="L655" s="117"/>
      <c r="M655" s="117"/>
      <c r="N655" s="117"/>
      <c r="O655" s="117"/>
      <c r="P655" s="117"/>
      <c r="Q655" s="117"/>
      <c r="R655" s="117"/>
      <c r="S655" s="117"/>
      <c r="T655" s="117"/>
      <c r="U655" s="117"/>
      <c r="V655" s="117"/>
      <c r="W655" s="117"/>
      <c r="X655" s="117"/>
      <c r="Y655" s="117"/>
      <c r="Z655" s="117"/>
    </row>
    <row r="656">
      <c r="A656" s="117"/>
      <c r="B656" s="117"/>
      <c r="C656" s="117"/>
      <c r="D656" s="117"/>
      <c r="E656" s="117"/>
      <c r="F656" s="117"/>
      <c r="G656" s="117"/>
      <c r="H656" s="117"/>
      <c r="I656" s="117"/>
      <c r="J656" s="117"/>
      <c r="K656" s="117"/>
      <c r="L656" s="117"/>
      <c r="M656" s="117"/>
      <c r="N656" s="117"/>
      <c r="O656" s="117"/>
      <c r="P656" s="117"/>
      <c r="Q656" s="117"/>
      <c r="R656" s="117"/>
      <c r="S656" s="117"/>
      <c r="T656" s="117"/>
      <c r="U656" s="117"/>
      <c r="V656" s="117"/>
      <c r="W656" s="117"/>
      <c r="X656" s="117"/>
      <c r="Y656" s="117"/>
      <c r="Z656" s="117"/>
    </row>
    <row r="657">
      <c r="A657" s="117"/>
      <c r="B657" s="117"/>
      <c r="C657" s="117"/>
      <c r="D657" s="117"/>
      <c r="E657" s="117"/>
      <c r="F657" s="117"/>
      <c r="G657" s="117"/>
      <c r="H657" s="117"/>
      <c r="I657" s="117"/>
      <c r="J657" s="117"/>
      <c r="K657" s="117"/>
      <c r="L657" s="117"/>
      <c r="M657" s="117"/>
      <c r="N657" s="117"/>
      <c r="O657" s="117"/>
      <c r="P657" s="117"/>
      <c r="Q657" s="117"/>
      <c r="R657" s="117"/>
      <c r="S657" s="117"/>
      <c r="T657" s="117"/>
      <c r="U657" s="117"/>
      <c r="V657" s="117"/>
      <c r="W657" s="117"/>
      <c r="X657" s="117"/>
      <c r="Y657" s="117"/>
      <c r="Z657" s="117"/>
    </row>
    <row r="658">
      <c r="A658" s="117"/>
      <c r="B658" s="117"/>
      <c r="C658" s="117"/>
      <c r="D658" s="117"/>
      <c r="E658" s="117"/>
      <c r="F658" s="117"/>
      <c r="G658" s="117"/>
      <c r="H658" s="117"/>
      <c r="I658" s="117"/>
      <c r="J658" s="117"/>
      <c r="K658" s="117"/>
      <c r="L658" s="117"/>
      <c r="M658" s="117"/>
      <c r="N658" s="117"/>
      <c r="O658" s="117"/>
      <c r="P658" s="117"/>
      <c r="Q658" s="117"/>
      <c r="R658" s="117"/>
      <c r="S658" s="117"/>
      <c r="T658" s="117"/>
      <c r="U658" s="117"/>
      <c r="V658" s="117"/>
      <c r="W658" s="117"/>
      <c r="X658" s="117"/>
      <c r="Y658" s="117"/>
      <c r="Z658" s="117"/>
    </row>
    <row r="659">
      <c r="A659" s="117"/>
      <c r="B659" s="117"/>
      <c r="C659" s="117"/>
      <c r="D659" s="117"/>
      <c r="E659" s="117"/>
      <c r="F659" s="117"/>
      <c r="G659" s="117"/>
      <c r="H659" s="117"/>
      <c r="I659" s="117"/>
      <c r="J659" s="117"/>
      <c r="K659" s="117"/>
      <c r="L659" s="117"/>
      <c r="M659" s="117"/>
      <c r="N659" s="117"/>
      <c r="O659" s="117"/>
      <c r="P659" s="117"/>
      <c r="Q659" s="117"/>
      <c r="R659" s="117"/>
      <c r="S659" s="117"/>
      <c r="T659" s="117"/>
      <c r="U659" s="117"/>
      <c r="V659" s="117"/>
      <c r="W659" s="117"/>
      <c r="X659" s="117"/>
      <c r="Y659" s="117"/>
      <c r="Z659" s="117"/>
    </row>
    <row r="660">
      <c r="A660" s="117"/>
      <c r="B660" s="117"/>
      <c r="C660" s="117"/>
      <c r="D660" s="117"/>
      <c r="E660" s="117"/>
      <c r="F660" s="117"/>
      <c r="G660" s="117"/>
      <c r="H660" s="117"/>
      <c r="I660" s="117"/>
      <c r="J660" s="117"/>
      <c r="K660" s="117"/>
      <c r="L660" s="117"/>
      <c r="M660" s="117"/>
      <c r="N660" s="117"/>
      <c r="O660" s="117"/>
      <c r="P660" s="117"/>
      <c r="Q660" s="117"/>
      <c r="R660" s="117"/>
      <c r="S660" s="117"/>
      <c r="T660" s="117"/>
      <c r="U660" s="117"/>
      <c r="V660" s="117"/>
      <c r="W660" s="117"/>
      <c r="X660" s="117"/>
      <c r="Y660" s="117"/>
      <c r="Z660" s="117"/>
    </row>
    <row r="661">
      <c r="A661" s="117"/>
      <c r="B661" s="117"/>
      <c r="C661" s="117"/>
      <c r="D661" s="117"/>
      <c r="E661" s="117"/>
      <c r="F661" s="117"/>
      <c r="G661" s="117"/>
      <c r="H661" s="117"/>
      <c r="I661" s="117"/>
      <c r="J661" s="117"/>
      <c r="K661" s="117"/>
      <c r="L661" s="117"/>
      <c r="M661" s="117"/>
      <c r="N661" s="117"/>
      <c r="O661" s="117"/>
      <c r="P661" s="117"/>
      <c r="Q661" s="117"/>
      <c r="R661" s="117"/>
      <c r="S661" s="117"/>
      <c r="T661" s="117"/>
      <c r="U661" s="117"/>
      <c r="V661" s="117"/>
      <c r="W661" s="117"/>
      <c r="X661" s="117"/>
      <c r="Y661" s="117"/>
      <c r="Z661" s="117"/>
    </row>
    <row r="662">
      <c r="A662" s="117"/>
      <c r="B662" s="117"/>
      <c r="C662" s="117"/>
      <c r="D662" s="117"/>
      <c r="E662" s="117"/>
      <c r="F662" s="117"/>
      <c r="G662" s="117"/>
      <c r="H662" s="117"/>
      <c r="I662" s="117"/>
      <c r="J662" s="117"/>
      <c r="K662" s="117"/>
      <c r="L662" s="117"/>
      <c r="M662" s="117"/>
      <c r="N662" s="117"/>
      <c r="O662" s="117"/>
      <c r="P662" s="117"/>
      <c r="Q662" s="117"/>
      <c r="R662" s="117"/>
      <c r="S662" s="117"/>
      <c r="T662" s="117"/>
      <c r="U662" s="117"/>
      <c r="V662" s="117"/>
      <c r="W662" s="117"/>
      <c r="X662" s="117"/>
      <c r="Y662" s="117"/>
      <c r="Z662" s="117"/>
    </row>
    <row r="663">
      <c r="A663" s="117"/>
      <c r="B663" s="117"/>
      <c r="C663" s="117"/>
      <c r="D663" s="117"/>
      <c r="E663" s="117"/>
      <c r="F663" s="117"/>
      <c r="G663" s="117"/>
      <c r="H663" s="117"/>
      <c r="I663" s="117"/>
      <c r="J663" s="117"/>
      <c r="K663" s="117"/>
      <c r="L663" s="117"/>
      <c r="M663" s="117"/>
      <c r="N663" s="117"/>
      <c r="O663" s="117"/>
      <c r="P663" s="117"/>
      <c r="Q663" s="117"/>
      <c r="R663" s="117"/>
      <c r="S663" s="117"/>
      <c r="T663" s="117"/>
      <c r="U663" s="117"/>
      <c r="V663" s="117"/>
      <c r="W663" s="117"/>
      <c r="X663" s="117"/>
      <c r="Y663" s="117"/>
      <c r="Z663" s="117"/>
    </row>
    <row r="664">
      <c r="A664" s="117"/>
      <c r="B664" s="117"/>
      <c r="C664" s="117"/>
      <c r="D664" s="117"/>
      <c r="E664" s="117"/>
      <c r="F664" s="117"/>
      <c r="G664" s="117"/>
      <c r="H664" s="117"/>
      <c r="I664" s="117"/>
      <c r="J664" s="117"/>
      <c r="K664" s="117"/>
      <c r="L664" s="117"/>
      <c r="M664" s="117"/>
      <c r="N664" s="117"/>
      <c r="O664" s="117"/>
      <c r="P664" s="117"/>
      <c r="Q664" s="117"/>
      <c r="R664" s="117"/>
      <c r="S664" s="117"/>
      <c r="T664" s="117"/>
      <c r="U664" s="117"/>
      <c r="V664" s="117"/>
      <c r="W664" s="117"/>
      <c r="X664" s="117"/>
      <c r="Y664" s="117"/>
      <c r="Z664" s="117"/>
    </row>
    <row r="665">
      <c r="A665" s="117"/>
      <c r="B665" s="117"/>
      <c r="C665" s="117"/>
      <c r="D665" s="117"/>
      <c r="E665" s="117"/>
      <c r="F665" s="117"/>
      <c r="G665" s="117"/>
      <c r="H665" s="117"/>
      <c r="I665" s="117"/>
      <c r="J665" s="117"/>
      <c r="K665" s="117"/>
      <c r="L665" s="117"/>
      <c r="M665" s="117"/>
      <c r="N665" s="117"/>
      <c r="O665" s="117"/>
      <c r="P665" s="117"/>
      <c r="Q665" s="117"/>
      <c r="R665" s="117"/>
      <c r="S665" s="117"/>
      <c r="T665" s="117"/>
      <c r="U665" s="117"/>
      <c r="V665" s="117"/>
      <c r="W665" s="117"/>
      <c r="X665" s="117"/>
      <c r="Y665" s="117"/>
      <c r="Z665" s="117"/>
    </row>
    <row r="666">
      <c r="A666" s="117"/>
      <c r="B666" s="117"/>
      <c r="C666" s="117"/>
      <c r="D666" s="117"/>
      <c r="E666" s="117"/>
      <c r="F666" s="117"/>
      <c r="G666" s="117"/>
      <c r="H666" s="117"/>
      <c r="I666" s="117"/>
      <c r="J666" s="117"/>
      <c r="K666" s="117"/>
      <c r="L666" s="117"/>
      <c r="M666" s="117"/>
      <c r="N666" s="117"/>
      <c r="O666" s="117"/>
      <c r="P666" s="117"/>
      <c r="Q666" s="117"/>
      <c r="R666" s="117"/>
      <c r="S666" s="117"/>
      <c r="T666" s="117"/>
      <c r="U666" s="117"/>
      <c r="V666" s="117"/>
      <c r="W666" s="117"/>
      <c r="X666" s="117"/>
      <c r="Y666" s="117"/>
      <c r="Z666" s="117"/>
    </row>
    <row r="667">
      <c r="A667" s="117"/>
      <c r="B667" s="117"/>
      <c r="C667" s="117"/>
      <c r="D667" s="117"/>
      <c r="E667" s="117"/>
      <c r="F667" s="117"/>
      <c r="G667" s="117"/>
      <c r="H667" s="117"/>
      <c r="I667" s="117"/>
      <c r="J667" s="117"/>
      <c r="K667" s="117"/>
      <c r="L667" s="117"/>
      <c r="M667" s="117"/>
      <c r="N667" s="117"/>
      <c r="O667" s="117"/>
      <c r="P667" s="117"/>
      <c r="Q667" s="117"/>
      <c r="R667" s="117"/>
      <c r="S667" s="117"/>
      <c r="T667" s="117"/>
      <c r="U667" s="117"/>
      <c r="V667" s="117"/>
      <c r="W667" s="117"/>
      <c r="X667" s="117"/>
      <c r="Y667" s="117"/>
      <c r="Z667" s="117"/>
    </row>
    <row r="668">
      <c r="A668" s="117"/>
      <c r="B668" s="117"/>
      <c r="C668" s="117"/>
      <c r="D668" s="117"/>
      <c r="E668" s="117"/>
      <c r="F668" s="117"/>
      <c r="G668" s="117"/>
      <c r="H668" s="117"/>
      <c r="I668" s="117"/>
      <c r="J668" s="117"/>
      <c r="K668" s="117"/>
      <c r="L668" s="117"/>
      <c r="M668" s="117"/>
      <c r="N668" s="117"/>
      <c r="O668" s="117"/>
      <c r="P668" s="117"/>
      <c r="Q668" s="117"/>
      <c r="R668" s="117"/>
      <c r="S668" s="117"/>
      <c r="T668" s="117"/>
      <c r="U668" s="117"/>
      <c r="V668" s="117"/>
      <c r="W668" s="117"/>
      <c r="X668" s="117"/>
      <c r="Y668" s="117"/>
      <c r="Z668" s="117"/>
    </row>
    <row r="669">
      <c r="A669" s="117"/>
      <c r="B669" s="117"/>
      <c r="C669" s="117"/>
      <c r="D669" s="117"/>
      <c r="E669" s="117"/>
      <c r="F669" s="117"/>
      <c r="G669" s="117"/>
      <c r="H669" s="117"/>
      <c r="I669" s="117"/>
      <c r="J669" s="117"/>
      <c r="K669" s="117"/>
      <c r="L669" s="117"/>
      <c r="M669" s="117"/>
      <c r="N669" s="117"/>
      <c r="O669" s="117"/>
      <c r="P669" s="117"/>
      <c r="Q669" s="117"/>
      <c r="R669" s="117"/>
      <c r="S669" s="117"/>
      <c r="T669" s="117"/>
      <c r="U669" s="117"/>
      <c r="V669" s="117"/>
      <c r="W669" s="117"/>
      <c r="X669" s="117"/>
      <c r="Y669" s="117"/>
      <c r="Z669" s="117"/>
    </row>
    <row r="670">
      <c r="A670" s="117"/>
      <c r="B670" s="117"/>
      <c r="C670" s="117"/>
      <c r="D670" s="117"/>
      <c r="E670" s="117"/>
      <c r="F670" s="117"/>
      <c r="G670" s="117"/>
      <c r="H670" s="117"/>
      <c r="I670" s="117"/>
      <c r="J670" s="117"/>
      <c r="K670" s="117"/>
      <c r="L670" s="117"/>
      <c r="M670" s="117"/>
      <c r="N670" s="117"/>
      <c r="O670" s="117"/>
      <c r="P670" s="117"/>
      <c r="Q670" s="117"/>
      <c r="R670" s="117"/>
      <c r="S670" s="117"/>
      <c r="T670" s="117"/>
      <c r="U670" s="117"/>
      <c r="V670" s="117"/>
      <c r="W670" s="117"/>
      <c r="X670" s="117"/>
      <c r="Y670" s="117"/>
      <c r="Z670" s="117"/>
    </row>
    <row r="671">
      <c r="A671" s="117"/>
      <c r="B671" s="117"/>
      <c r="C671" s="117"/>
      <c r="D671" s="117"/>
      <c r="E671" s="117"/>
      <c r="F671" s="117"/>
      <c r="G671" s="117"/>
      <c r="H671" s="117"/>
      <c r="I671" s="117"/>
      <c r="J671" s="117"/>
      <c r="K671" s="117"/>
      <c r="L671" s="117"/>
      <c r="M671" s="117"/>
      <c r="N671" s="117"/>
      <c r="O671" s="117"/>
      <c r="P671" s="117"/>
      <c r="Q671" s="117"/>
      <c r="R671" s="117"/>
      <c r="S671" s="117"/>
      <c r="T671" s="117"/>
      <c r="U671" s="117"/>
      <c r="V671" s="117"/>
      <c r="W671" s="117"/>
      <c r="X671" s="117"/>
      <c r="Y671" s="117"/>
      <c r="Z671" s="117"/>
    </row>
    <row r="672">
      <c r="A672" s="117"/>
      <c r="B672" s="117"/>
      <c r="C672" s="117"/>
      <c r="D672" s="117"/>
      <c r="E672" s="117"/>
      <c r="F672" s="117"/>
      <c r="G672" s="117"/>
      <c r="H672" s="117"/>
      <c r="I672" s="117"/>
      <c r="J672" s="117"/>
      <c r="K672" s="117"/>
      <c r="L672" s="117"/>
      <c r="M672" s="117"/>
      <c r="N672" s="117"/>
      <c r="O672" s="117"/>
      <c r="P672" s="117"/>
      <c r="Q672" s="117"/>
      <c r="R672" s="117"/>
      <c r="S672" s="117"/>
      <c r="T672" s="117"/>
      <c r="U672" s="117"/>
      <c r="V672" s="117"/>
      <c r="W672" s="117"/>
      <c r="X672" s="117"/>
      <c r="Y672" s="117"/>
      <c r="Z672" s="117"/>
    </row>
    <row r="673">
      <c r="A673" s="117"/>
      <c r="B673" s="117"/>
      <c r="C673" s="117"/>
      <c r="D673" s="117"/>
      <c r="E673" s="117"/>
      <c r="F673" s="117"/>
      <c r="G673" s="117"/>
      <c r="H673" s="117"/>
      <c r="I673" s="117"/>
      <c r="J673" s="117"/>
      <c r="K673" s="117"/>
      <c r="L673" s="117"/>
      <c r="M673" s="117"/>
      <c r="N673" s="117"/>
      <c r="O673" s="117"/>
      <c r="P673" s="117"/>
      <c r="Q673" s="117"/>
      <c r="R673" s="117"/>
      <c r="S673" s="117"/>
      <c r="T673" s="117"/>
      <c r="U673" s="117"/>
      <c r="V673" s="117"/>
      <c r="W673" s="117"/>
      <c r="X673" s="117"/>
      <c r="Y673" s="117"/>
      <c r="Z673" s="117"/>
    </row>
    <row r="674">
      <c r="A674" s="117"/>
      <c r="B674" s="117"/>
      <c r="C674" s="117"/>
      <c r="D674" s="117"/>
      <c r="E674" s="117"/>
      <c r="F674" s="117"/>
      <c r="G674" s="117"/>
      <c r="H674" s="117"/>
      <c r="I674" s="117"/>
      <c r="J674" s="117"/>
      <c r="K674" s="117"/>
      <c r="L674" s="117"/>
      <c r="M674" s="117"/>
      <c r="N674" s="117"/>
      <c r="O674" s="117"/>
      <c r="P674" s="117"/>
      <c r="Q674" s="117"/>
      <c r="R674" s="117"/>
      <c r="S674" s="117"/>
      <c r="T674" s="117"/>
      <c r="U674" s="117"/>
      <c r="V674" s="117"/>
      <c r="W674" s="117"/>
      <c r="X674" s="117"/>
      <c r="Y674" s="117"/>
      <c r="Z674" s="117"/>
    </row>
    <row r="675">
      <c r="A675" s="117"/>
      <c r="B675" s="117"/>
      <c r="C675" s="117"/>
      <c r="D675" s="117"/>
      <c r="E675" s="117"/>
      <c r="F675" s="117"/>
      <c r="G675" s="117"/>
      <c r="H675" s="117"/>
      <c r="I675" s="117"/>
      <c r="J675" s="117"/>
      <c r="K675" s="117"/>
      <c r="L675" s="117"/>
      <c r="M675" s="117"/>
      <c r="N675" s="117"/>
      <c r="O675" s="117"/>
      <c r="P675" s="117"/>
      <c r="Q675" s="117"/>
      <c r="R675" s="117"/>
      <c r="S675" s="117"/>
      <c r="T675" s="117"/>
      <c r="U675" s="117"/>
      <c r="V675" s="117"/>
      <c r="W675" s="117"/>
      <c r="X675" s="117"/>
      <c r="Y675" s="117"/>
      <c r="Z675" s="117"/>
    </row>
    <row r="676">
      <c r="A676" s="117"/>
      <c r="B676" s="117"/>
      <c r="C676" s="117"/>
      <c r="D676" s="117"/>
      <c r="E676" s="117"/>
      <c r="F676" s="117"/>
      <c r="G676" s="117"/>
      <c r="H676" s="117"/>
      <c r="I676" s="117"/>
      <c r="J676" s="117"/>
      <c r="K676" s="117"/>
      <c r="L676" s="117"/>
      <c r="M676" s="117"/>
      <c r="N676" s="117"/>
      <c r="O676" s="117"/>
      <c r="P676" s="117"/>
      <c r="Q676" s="117"/>
      <c r="R676" s="117"/>
      <c r="S676" s="117"/>
      <c r="T676" s="117"/>
      <c r="U676" s="117"/>
      <c r="V676" s="117"/>
      <c r="W676" s="117"/>
      <c r="X676" s="117"/>
      <c r="Y676" s="117"/>
      <c r="Z676" s="117"/>
    </row>
    <row r="677">
      <c r="A677" s="117"/>
      <c r="B677" s="117"/>
      <c r="C677" s="117"/>
      <c r="D677" s="117"/>
      <c r="E677" s="117"/>
      <c r="F677" s="117"/>
      <c r="G677" s="117"/>
      <c r="H677" s="117"/>
      <c r="I677" s="117"/>
      <c r="J677" s="117"/>
      <c r="K677" s="117"/>
      <c r="L677" s="117"/>
      <c r="M677" s="117"/>
      <c r="N677" s="117"/>
      <c r="O677" s="117"/>
      <c r="P677" s="117"/>
      <c r="Q677" s="117"/>
      <c r="R677" s="117"/>
      <c r="S677" s="117"/>
      <c r="T677" s="117"/>
      <c r="U677" s="117"/>
      <c r="V677" s="117"/>
      <c r="W677" s="117"/>
      <c r="X677" s="117"/>
      <c r="Y677" s="117"/>
      <c r="Z677" s="117"/>
    </row>
    <row r="678">
      <c r="A678" s="117"/>
      <c r="B678" s="117"/>
      <c r="C678" s="117"/>
      <c r="D678" s="117"/>
      <c r="E678" s="117"/>
      <c r="F678" s="117"/>
      <c r="G678" s="117"/>
      <c r="H678" s="117"/>
      <c r="I678" s="117"/>
      <c r="J678" s="117"/>
      <c r="K678" s="117"/>
      <c r="L678" s="117"/>
      <c r="M678" s="117"/>
      <c r="N678" s="117"/>
      <c r="O678" s="117"/>
      <c r="P678" s="117"/>
      <c r="Q678" s="117"/>
      <c r="R678" s="117"/>
      <c r="S678" s="117"/>
      <c r="T678" s="117"/>
      <c r="U678" s="117"/>
      <c r="V678" s="117"/>
      <c r="W678" s="117"/>
      <c r="X678" s="117"/>
      <c r="Y678" s="117"/>
      <c r="Z678" s="117"/>
    </row>
    <row r="679">
      <c r="A679" s="117"/>
      <c r="B679" s="117"/>
      <c r="C679" s="117"/>
      <c r="D679" s="117"/>
      <c r="E679" s="117"/>
      <c r="F679" s="117"/>
      <c r="G679" s="117"/>
      <c r="H679" s="117"/>
      <c r="I679" s="117"/>
      <c r="J679" s="117"/>
      <c r="K679" s="117"/>
      <c r="L679" s="117"/>
      <c r="M679" s="117"/>
      <c r="N679" s="117"/>
      <c r="O679" s="117"/>
      <c r="P679" s="117"/>
      <c r="Q679" s="117"/>
      <c r="R679" s="117"/>
      <c r="S679" s="117"/>
      <c r="T679" s="117"/>
      <c r="U679" s="117"/>
      <c r="V679" s="117"/>
      <c r="W679" s="117"/>
      <c r="X679" s="117"/>
      <c r="Y679" s="117"/>
      <c r="Z679" s="117"/>
    </row>
    <row r="680">
      <c r="A680" s="117"/>
      <c r="B680" s="117"/>
      <c r="C680" s="117"/>
      <c r="D680" s="117"/>
      <c r="E680" s="117"/>
      <c r="F680" s="117"/>
      <c r="G680" s="117"/>
      <c r="H680" s="117"/>
      <c r="I680" s="117"/>
      <c r="J680" s="117"/>
      <c r="K680" s="117"/>
      <c r="L680" s="117"/>
      <c r="M680" s="117"/>
      <c r="N680" s="117"/>
      <c r="O680" s="117"/>
      <c r="P680" s="117"/>
      <c r="Q680" s="117"/>
      <c r="R680" s="117"/>
      <c r="S680" s="117"/>
      <c r="T680" s="117"/>
      <c r="U680" s="117"/>
      <c r="V680" s="117"/>
      <c r="W680" s="117"/>
      <c r="X680" s="117"/>
      <c r="Y680" s="117"/>
      <c r="Z680" s="117"/>
    </row>
    <row r="681">
      <c r="A681" s="117"/>
      <c r="B681" s="117"/>
      <c r="C681" s="117"/>
      <c r="D681" s="117"/>
      <c r="E681" s="117"/>
      <c r="F681" s="117"/>
      <c r="G681" s="117"/>
      <c r="H681" s="117"/>
      <c r="I681" s="117"/>
      <c r="J681" s="117"/>
      <c r="K681" s="117"/>
      <c r="L681" s="117"/>
      <c r="M681" s="117"/>
      <c r="N681" s="117"/>
      <c r="O681" s="117"/>
      <c r="P681" s="117"/>
      <c r="Q681" s="117"/>
      <c r="R681" s="117"/>
      <c r="S681" s="117"/>
      <c r="T681" s="117"/>
      <c r="U681" s="117"/>
      <c r="V681" s="117"/>
      <c r="W681" s="117"/>
      <c r="X681" s="117"/>
      <c r="Y681" s="117"/>
      <c r="Z681" s="117"/>
    </row>
    <row r="682">
      <c r="A682" s="117"/>
      <c r="B682" s="117"/>
      <c r="C682" s="117"/>
      <c r="D682" s="117"/>
      <c r="E682" s="117"/>
      <c r="F682" s="117"/>
      <c r="G682" s="117"/>
      <c r="H682" s="117"/>
      <c r="I682" s="117"/>
      <c r="J682" s="117"/>
      <c r="K682" s="117"/>
      <c r="L682" s="117"/>
      <c r="M682" s="117"/>
      <c r="N682" s="117"/>
      <c r="O682" s="117"/>
      <c r="P682" s="117"/>
      <c r="Q682" s="117"/>
      <c r="R682" s="117"/>
      <c r="S682" s="117"/>
      <c r="T682" s="117"/>
      <c r="U682" s="117"/>
      <c r="V682" s="117"/>
      <c r="W682" s="117"/>
      <c r="X682" s="117"/>
      <c r="Y682" s="117"/>
      <c r="Z682" s="117"/>
    </row>
    <row r="683">
      <c r="A683" s="117"/>
      <c r="B683" s="117"/>
      <c r="C683" s="117"/>
      <c r="D683" s="117"/>
      <c r="E683" s="117"/>
      <c r="F683" s="117"/>
      <c r="G683" s="117"/>
      <c r="H683" s="117"/>
      <c r="I683" s="117"/>
      <c r="J683" s="117"/>
      <c r="K683" s="117"/>
      <c r="L683" s="117"/>
      <c r="M683" s="117"/>
      <c r="N683" s="117"/>
      <c r="O683" s="117"/>
      <c r="P683" s="117"/>
      <c r="Q683" s="117"/>
      <c r="R683" s="117"/>
      <c r="S683" s="117"/>
      <c r="T683" s="117"/>
      <c r="U683" s="117"/>
      <c r="V683" s="117"/>
      <c r="W683" s="117"/>
      <c r="X683" s="117"/>
      <c r="Y683" s="117"/>
      <c r="Z683" s="117"/>
    </row>
    <row r="684">
      <c r="A684" s="117"/>
      <c r="B684" s="117"/>
      <c r="C684" s="117"/>
      <c r="D684" s="117"/>
      <c r="E684" s="117"/>
      <c r="F684" s="117"/>
      <c r="G684" s="117"/>
      <c r="H684" s="117"/>
      <c r="I684" s="117"/>
      <c r="J684" s="117"/>
      <c r="K684" s="117"/>
      <c r="L684" s="117"/>
      <c r="M684" s="117"/>
      <c r="N684" s="117"/>
      <c r="O684" s="117"/>
      <c r="P684" s="117"/>
      <c r="Q684" s="117"/>
      <c r="R684" s="117"/>
      <c r="S684" s="117"/>
      <c r="T684" s="117"/>
      <c r="U684" s="117"/>
      <c r="V684" s="117"/>
      <c r="W684" s="117"/>
      <c r="X684" s="117"/>
      <c r="Y684" s="117"/>
      <c r="Z684" s="117"/>
    </row>
    <row r="685">
      <c r="A685" s="117"/>
      <c r="B685" s="117"/>
      <c r="C685" s="117"/>
      <c r="D685" s="117"/>
      <c r="E685" s="117"/>
      <c r="F685" s="117"/>
      <c r="G685" s="117"/>
      <c r="H685" s="117"/>
      <c r="I685" s="117"/>
      <c r="J685" s="117"/>
      <c r="K685" s="117"/>
      <c r="L685" s="117"/>
      <c r="M685" s="117"/>
      <c r="N685" s="117"/>
      <c r="O685" s="117"/>
      <c r="P685" s="117"/>
      <c r="Q685" s="117"/>
      <c r="R685" s="117"/>
      <c r="S685" s="117"/>
      <c r="T685" s="117"/>
      <c r="U685" s="117"/>
      <c r="V685" s="117"/>
      <c r="W685" s="117"/>
      <c r="X685" s="117"/>
      <c r="Y685" s="117"/>
      <c r="Z685" s="117"/>
    </row>
    <row r="686">
      <c r="A686" s="117"/>
      <c r="B686" s="117"/>
      <c r="C686" s="117"/>
      <c r="D686" s="117"/>
      <c r="E686" s="117"/>
      <c r="F686" s="117"/>
      <c r="G686" s="117"/>
      <c r="H686" s="117"/>
      <c r="I686" s="117"/>
      <c r="J686" s="117"/>
      <c r="K686" s="117"/>
      <c r="L686" s="117"/>
      <c r="M686" s="117"/>
      <c r="N686" s="117"/>
      <c r="O686" s="117"/>
      <c r="P686" s="117"/>
      <c r="Q686" s="117"/>
      <c r="R686" s="117"/>
      <c r="S686" s="117"/>
      <c r="T686" s="117"/>
      <c r="U686" s="117"/>
      <c r="V686" s="117"/>
      <c r="W686" s="117"/>
      <c r="X686" s="117"/>
      <c r="Y686" s="117"/>
      <c r="Z686" s="117"/>
    </row>
    <row r="687">
      <c r="A687" s="117"/>
      <c r="B687" s="117"/>
      <c r="C687" s="117"/>
      <c r="D687" s="117"/>
      <c r="E687" s="117"/>
      <c r="F687" s="117"/>
      <c r="G687" s="117"/>
      <c r="H687" s="117"/>
      <c r="I687" s="117"/>
      <c r="J687" s="117"/>
      <c r="K687" s="117"/>
      <c r="L687" s="117"/>
      <c r="M687" s="117"/>
      <c r="N687" s="117"/>
      <c r="O687" s="117"/>
      <c r="P687" s="117"/>
      <c r="Q687" s="117"/>
      <c r="R687" s="117"/>
      <c r="S687" s="117"/>
      <c r="T687" s="117"/>
      <c r="U687" s="117"/>
      <c r="V687" s="117"/>
      <c r="W687" s="117"/>
      <c r="X687" s="117"/>
      <c r="Y687" s="117"/>
      <c r="Z687" s="117"/>
    </row>
    <row r="688">
      <c r="A688" s="117"/>
      <c r="B688" s="117"/>
      <c r="C688" s="117"/>
      <c r="D688" s="117"/>
      <c r="E688" s="117"/>
      <c r="F688" s="117"/>
      <c r="G688" s="117"/>
      <c r="H688" s="117"/>
      <c r="I688" s="117"/>
      <c r="J688" s="117"/>
      <c r="K688" s="117"/>
      <c r="L688" s="117"/>
      <c r="M688" s="117"/>
      <c r="N688" s="117"/>
      <c r="O688" s="117"/>
      <c r="P688" s="117"/>
      <c r="Q688" s="117"/>
      <c r="R688" s="117"/>
      <c r="S688" s="117"/>
      <c r="T688" s="117"/>
      <c r="U688" s="117"/>
      <c r="V688" s="117"/>
      <c r="W688" s="117"/>
      <c r="X688" s="117"/>
      <c r="Y688" s="117"/>
      <c r="Z688" s="117"/>
    </row>
    <row r="689">
      <c r="A689" s="117"/>
      <c r="B689" s="117"/>
      <c r="C689" s="117"/>
      <c r="D689" s="117"/>
      <c r="E689" s="117"/>
      <c r="F689" s="117"/>
      <c r="G689" s="117"/>
      <c r="H689" s="117"/>
      <c r="I689" s="117"/>
      <c r="J689" s="117"/>
      <c r="K689" s="117"/>
      <c r="L689" s="117"/>
      <c r="M689" s="117"/>
      <c r="N689" s="117"/>
      <c r="O689" s="117"/>
      <c r="P689" s="117"/>
      <c r="Q689" s="117"/>
      <c r="R689" s="117"/>
      <c r="S689" s="117"/>
      <c r="T689" s="117"/>
      <c r="U689" s="117"/>
      <c r="V689" s="117"/>
      <c r="W689" s="117"/>
      <c r="X689" s="117"/>
      <c r="Y689" s="117"/>
      <c r="Z689" s="117"/>
    </row>
    <row r="690">
      <c r="A690" s="117"/>
      <c r="B690" s="117"/>
      <c r="C690" s="117"/>
      <c r="D690" s="117"/>
      <c r="E690" s="117"/>
      <c r="F690" s="117"/>
      <c r="G690" s="117"/>
      <c r="H690" s="117"/>
      <c r="I690" s="117"/>
      <c r="J690" s="117"/>
      <c r="K690" s="117"/>
      <c r="L690" s="117"/>
      <c r="M690" s="117"/>
      <c r="N690" s="117"/>
      <c r="O690" s="117"/>
      <c r="P690" s="117"/>
      <c r="Q690" s="117"/>
      <c r="R690" s="117"/>
      <c r="S690" s="117"/>
      <c r="T690" s="117"/>
      <c r="U690" s="117"/>
      <c r="V690" s="117"/>
      <c r="W690" s="117"/>
      <c r="X690" s="117"/>
      <c r="Y690" s="117"/>
      <c r="Z690" s="117"/>
    </row>
    <row r="691">
      <c r="A691" s="117"/>
      <c r="B691" s="117"/>
      <c r="C691" s="117"/>
      <c r="D691" s="117"/>
      <c r="E691" s="117"/>
      <c r="F691" s="117"/>
      <c r="G691" s="117"/>
      <c r="H691" s="117"/>
      <c r="I691" s="117"/>
      <c r="J691" s="117"/>
      <c r="K691" s="117"/>
      <c r="L691" s="117"/>
      <c r="M691" s="117"/>
      <c r="N691" s="117"/>
      <c r="O691" s="117"/>
      <c r="P691" s="117"/>
      <c r="Q691" s="117"/>
      <c r="R691" s="117"/>
      <c r="S691" s="117"/>
      <c r="T691" s="117"/>
      <c r="U691" s="117"/>
      <c r="V691" s="117"/>
      <c r="W691" s="117"/>
      <c r="X691" s="117"/>
      <c r="Y691" s="117"/>
      <c r="Z691" s="117"/>
    </row>
    <row r="692">
      <c r="A692" s="117"/>
      <c r="B692" s="117"/>
      <c r="C692" s="117"/>
      <c r="D692" s="117"/>
      <c r="E692" s="117"/>
      <c r="F692" s="117"/>
      <c r="G692" s="117"/>
      <c r="H692" s="117"/>
      <c r="I692" s="117"/>
      <c r="J692" s="117"/>
      <c r="K692" s="117"/>
      <c r="L692" s="117"/>
      <c r="M692" s="117"/>
      <c r="N692" s="117"/>
      <c r="O692" s="117"/>
      <c r="P692" s="117"/>
      <c r="Q692" s="117"/>
      <c r="R692" s="117"/>
      <c r="S692" s="117"/>
      <c r="T692" s="117"/>
      <c r="U692" s="117"/>
      <c r="V692" s="117"/>
      <c r="W692" s="117"/>
      <c r="X692" s="117"/>
      <c r="Y692" s="117"/>
      <c r="Z692" s="117"/>
    </row>
    <row r="693">
      <c r="A693" s="117"/>
      <c r="B693" s="117"/>
      <c r="C693" s="117"/>
      <c r="D693" s="117"/>
      <c r="E693" s="117"/>
      <c r="F693" s="117"/>
      <c r="G693" s="117"/>
      <c r="H693" s="117"/>
      <c r="I693" s="117"/>
      <c r="J693" s="117"/>
      <c r="K693" s="117"/>
      <c r="L693" s="117"/>
      <c r="M693" s="117"/>
      <c r="N693" s="117"/>
      <c r="O693" s="117"/>
      <c r="P693" s="117"/>
      <c r="Q693" s="117"/>
      <c r="R693" s="117"/>
      <c r="S693" s="117"/>
      <c r="T693" s="117"/>
      <c r="U693" s="117"/>
      <c r="V693" s="117"/>
      <c r="W693" s="117"/>
      <c r="X693" s="117"/>
      <c r="Y693" s="117"/>
      <c r="Z693" s="117"/>
    </row>
    <row r="694">
      <c r="A694" s="117"/>
      <c r="B694" s="117"/>
      <c r="C694" s="117"/>
      <c r="D694" s="117"/>
      <c r="E694" s="117"/>
      <c r="F694" s="117"/>
      <c r="G694" s="117"/>
      <c r="H694" s="117"/>
      <c r="I694" s="117"/>
      <c r="J694" s="117"/>
      <c r="K694" s="117"/>
      <c r="L694" s="117"/>
      <c r="M694" s="117"/>
      <c r="N694" s="117"/>
      <c r="O694" s="117"/>
      <c r="P694" s="117"/>
      <c r="Q694" s="117"/>
      <c r="R694" s="117"/>
      <c r="S694" s="117"/>
      <c r="T694" s="117"/>
      <c r="U694" s="117"/>
      <c r="V694" s="117"/>
      <c r="W694" s="117"/>
      <c r="X694" s="117"/>
      <c r="Y694" s="117"/>
      <c r="Z694" s="117"/>
    </row>
    <row r="695">
      <c r="A695" s="117"/>
      <c r="B695" s="117"/>
      <c r="C695" s="117"/>
      <c r="D695" s="117"/>
      <c r="E695" s="117"/>
      <c r="F695" s="117"/>
      <c r="G695" s="117"/>
      <c r="H695" s="117"/>
      <c r="I695" s="117"/>
      <c r="J695" s="117"/>
      <c r="K695" s="117"/>
      <c r="L695" s="117"/>
      <c r="M695" s="117"/>
      <c r="N695" s="117"/>
      <c r="O695" s="117"/>
      <c r="P695" s="117"/>
      <c r="Q695" s="117"/>
      <c r="R695" s="117"/>
      <c r="S695" s="117"/>
      <c r="T695" s="117"/>
      <c r="U695" s="117"/>
      <c r="V695" s="117"/>
      <c r="W695" s="117"/>
      <c r="X695" s="117"/>
      <c r="Y695" s="117"/>
      <c r="Z695" s="117"/>
    </row>
    <row r="696">
      <c r="A696" s="117"/>
      <c r="B696" s="117"/>
      <c r="C696" s="117"/>
      <c r="D696" s="117"/>
      <c r="E696" s="117"/>
      <c r="F696" s="117"/>
      <c r="G696" s="117"/>
      <c r="H696" s="117"/>
      <c r="I696" s="117"/>
      <c r="J696" s="117"/>
      <c r="K696" s="117"/>
      <c r="L696" s="117"/>
      <c r="M696" s="117"/>
      <c r="N696" s="117"/>
      <c r="O696" s="117"/>
      <c r="P696" s="117"/>
      <c r="Q696" s="117"/>
      <c r="R696" s="117"/>
      <c r="S696" s="117"/>
      <c r="T696" s="117"/>
      <c r="U696" s="117"/>
      <c r="V696" s="117"/>
      <c r="W696" s="117"/>
      <c r="X696" s="117"/>
      <c r="Y696" s="117"/>
      <c r="Z696" s="117"/>
    </row>
    <row r="697">
      <c r="A697" s="117"/>
      <c r="B697" s="117"/>
      <c r="C697" s="117"/>
      <c r="D697" s="117"/>
      <c r="E697" s="117"/>
      <c r="F697" s="117"/>
      <c r="G697" s="117"/>
      <c r="H697" s="117"/>
      <c r="I697" s="117"/>
      <c r="J697" s="117"/>
      <c r="K697" s="117"/>
      <c r="L697" s="117"/>
      <c r="M697" s="117"/>
      <c r="N697" s="117"/>
      <c r="O697" s="117"/>
      <c r="P697" s="117"/>
      <c r="Q697" s="117"/>
      <c r="R697" s="117"/>
      <c r="S697" s="117"/>
      <c r="T697" s="117"/>
      <c r="U697" s="117"/>
      <c r="V697" s="117"/>
      <c r="W697" s="117"/>
      <c r="X697" s="117"/>
      <c r="Y697" s="117"/>
      <c r="Z697" s="117"/>
    </row>
    <row r="698">
      <c r="A698" s="117"/>
      <c r="B698" s="117"/>
      <c r="C698" s="117"/>
      <c r="D698" s="117"/>
      <c r="E698" s="117"/>
      <c r="F698" s="117"/>
      <c r="G698" s="117"/>
      <c r="H698" s="117"/>
      <c r="I698" s="117"/>
      <c r="J698" s="117"/>
      <c r="K698" s="117"/>
      <c r="L698" s="117"/>
      <c r="M698" s="117"/>
      <c r="N698" s="117"/>
      <c r="O698" s="117"/>
      <c r="P698" s="117"/>
      <c r="Q698" s="117"/>
      <c r="R698" s="117"/>
      <c r="S698" s="117"/>
      <c r="T698" s="117"/>
      <c r="U698" s="117"/>
      <c r="V698" s="117"/>
      <c r="W698" s="117"/>
      <c r="X698" s="117"/>
      <c r="Y698" s="117"/>
      <c r="Z698" s="117"/>
    </row>
    <row r="699">
      <c r="A699" s="117"/>
      <c r="B699" s="117"/>
      <c r="C699" s="117"/>
      <c r="D699" s="117"/>
      <c r="E699" s="117"/>
      <c r="F699" s="117"/>
      <c r="G699" s="117"/>
      <c r="H699" s="117"/>
      <c r="I699" s="117"/>
      <c r="J699" s="117"/>
      <c r="K699" s="117"/>
      <c r="L699" s="117"/>
      <c r="M699" s="117"/>
      <c r="N699" s="117"/>
      <c r="O699" s="117"/>
      <c r="P699" s="117"/>
      <c r="Q699" s="117"/>
      <c r="R699" s="117"/>
      <c r="S699" s="117"/>
      <c r="T699" s="117"/>
      <c r="U699" s="117"/>
      <c r="V699" s="117"/>
      <c r="W699" s="117"/>
      <c r="X699" s="117"/>
      <c r="Y699" s="117"/>
      <c r="Z699" s="117"/>
    </row>
    <row r="700">
      <c r="A700" s="117"/>
      <c r="B700" s="117"/>
      <c r="C700" s="117"/>
      <c r="D700" s="117"/>
      <c r="E700" s="117"/>
      <c r="F700" s="117"/>
      <c r="G700" s="117"/>
      <c r="H700" s="117"/>
      <c r="I700" s="117"/>
      <c r="J700" s="117"/>
      <c r="K700" s="117"/>
      <c r="L700" s="117"/>
      <c r="M700" s="117"/>
      <c r="N700" s="117"/>
      <c r="O700" s="117"/>
      <c r="P700" s="117"/>
      <c r="Q700" s="117"/>
      <c r="R700" s="117"/>
      <c r="S700" s="117"/>
      <c r="T700" s="117"/>
      <c r="U700" s="117"/>
      <c r="V700" s="117"/>
      <c r="W700" s="117"/>
      <c r="X700" s="117"/>
      <c r="Y700" s="117"/>
      <c r="Z700" s="117"/>
    </row>
    <row r="701">
      <c r="A701" s="117"/>
      <c r="B701" s="117"/>
      <c r="C701" s="117"/>
      <c r="D701" s="117"/>
      <c r="E701" s="117"/>
      <c r="F701" s="117"/>
      <c r="G701" s="117"/>
      <c r="H701" s="117"/>
      <c r="I701" s="117"/>
      <c r="J701" s="117"/>
      <c r="K701" s="117"/>
      <c r="L701" s="117"/>
      <c r="M701" s="117"/>
      <c r="N701" s="117"/>
      <c r="O701" s="117"/>
      <c r="P701" s="117"/>
      <c r="Q701" s="117"/>
      <c r="R701" s="117"/>
      <c r="S701" s="117"/>
      <c r="T701" s="117"/>
      <c r="U701" s="117"/>
      <c r="V701" s="117"/>
      <c r="W701" s="117"/>
      <c r="X701" s="117"/>
      <c r="Y701" s="117"/>
      <c r="Z701" s="117"/>
    </row>
    <row r="702">
      <c r="A702" s="117"/>
      <c r="B702" s="117"/>
      <c r="C702" s="117"/>
      <c r="D702" s="117"/>
      <c r="E702" s="117"/>
      <c r="F702" s="117"/>
      <c r="G702" s="117"/>
      <c r="H702" s="117"/>
      <c r="I702" s="117"/>
      <c r="J702" s="117"/>
      <c r="K702" s="117"/>
      <c r="L702" s="117"/>
      <c r="M702" s="117"/>
      <c r="N702" s="117"/>
      <c r="O702" s="117"/>
      <c r="P702" s="117"/>
      <c r="Q702" s="117"/>
      <c r="R702" s="117"/>
      <c r="S702" s="117"/>
      <c r="T702" s="117"/>
      <c r="U702" s="117"/>
      <c r="V702" s="117"/>
      <c r="W702" s="117"/>
      <c r="X702" s="117"/>
      <c r="Y702" s="117"/>
      <c r="Z702" s="117"/>
    </row>
    <row r="703">
      <c r="A703" s="117"/>
      <c r="B703" s="117"/>
      <c r="C703" s="117"/>
      <c r="D703" s="117"/>
      <c r="E703" s="117"/>
      <c r="F703" s="117"/>
      <c r="G703" s="117"/>
      <c r="H703" s="117"/>
      <c r="I703" s="117"/>
      <c r="J703" s="117"/>
      <c r="K703" s="117"/>
      <c r="L703" s="117"/>
      <c r="M703" s="117"/>
      <c r="N703" s="117"/>
      <c r="O703" s="117"/>
      <c r="P703" s="117"/>
      <c r="Q703" s="117"/>
      <c r="R703" s="117"/>
      <c r="S703" s="117"/>
      <c r="T703" s="117"/>
      <c r="U703" s="117"/>
      <c r="V703" s="117"/>
      <c r="W703" s="117"/>
      <c r="X703" s="117"/>
      <c r="Y703" s="117"/>
      <c r="Z703" s="117"/>
    </row>
    <row r="704">
      <c r="A704" s="117"/>
      <c r="B704" s="117"/>
      <c r="C704" s="117"/>
      <c r="D704" s="117"/>
      <c r="E704" s="117"/>
      <c r="F704" s="117"/>
      <c r="G704" s="117"/>
      <c r="H704" s="117"/>
      <c r="I704" s="117"/>
      <c r="J704" s="117"/>
      <c r="K704" s="117"/>
      <c r="L704" s="117"/>
      <c r="M704" s="117"/>
      <c r="N704" s="117"/>
      <c r="O704" s="117"/>
      <c r="P704" s="117"/>
      <c r="Q704" s="117"/>
      <c r="R704" s="117"/>
      <c r="S704" s="117"/>
      <c r="T704" s="117"/>
      <c r="U704" s="117"/>
      <c r="V704" s="117"/>
      <c r="W704" s="117"/>
      <c r="X704" s="117"/>
      <c r="Y704" s="117"/>
      <c r="Z704" s="117"/>
    </row>
    <row r="705">
      <c r="A705" s="117"/>
      <c r="B705" s="117"/>
      <c r="C705" s="117"/>
      <c r="D705" s="117"/>
      <c r="E705" s="117"/>
      <c r="F705" s="117"/>
      <c r="G705" s="117"/>
      <c r="H705" s="117"/>
      <c r="I705" s="117"/>
      <c r="J705" s="117"/>
      <c r="K705" s="117"/>
      <c r="L705" s="117"/>
      <c r="M705" s="117"/>
      <c r="N705" s="117"/>
      <c r="O705" s="117"/>
      <c r="P705" s="117"/>
      <c r="Q705" s="117"/>
      <c r="R705" s="117"/>
      <c r="S705" s="117"/>
      <c r="T705" s="117"/>
      <c r="U705" s="117"/>
      <c r="V705" s="117"/>
      <c r="W705" s="117"/>
      <c r="X705" s="117"/>
      <c r="Y705" s="117"/>
      <c r="Z705" s="117"/>
    </row>
    <row r="706">
      <c r="A706" s="117"/>
      <c r="B706" s="117"/>
      <c r="C706" s="117"/>
      <c r="D706" s="117"/>
      <c r="E706" s="117"/>
      <c r="F706" s="117"/>
      <c r="G706" s="117"/>
      <c r="H706" s="117"/>
      <c r="I706" s="117"/>
      <c r="J706" s="117"/>
      <c r="K706" s="117"/>
      <c r="L706" s="117"/>
      <c r="M706" s="117"/>
      <c r="N706" s="117"/>
      <c r="O706" s="117"/>
      <c r="P706" s="117"/>
      <c r="Q706" s="117"/>
      <c r="R706" s="117"/>
      <c r="S706" s="117"/>
      <c r="T706" s="117"/>
      <c r="U706" s="117"/>
      <c r="V706" s="117"/>
      <c r="W706" s="117"/>
      <c r="X706" s="117"/>
      <c r="Y706" s="117"/>
      <c r="Z706" s="117"/>
    </row>
    <row r="707">
      <c r="A707" s="117"/>
      <c r="B707" s="117"/>
      <c r="C707" s="117"/>
      <c r="D707" s="117"/>
      <c r="E707" s="117"/>
      <c r="F707" s="117"/>
      <c r="G707" s="117"/>
      <c r="H707" s="117"/>
      <c r="I707" s="117"/>
      <c r="J707" s="117"/>
      <c r="K707" s="117"/>
      <c r="L707" s="117"/>
      <c r="M707" s="117"/>
      <c r="N707" s="117"/>
      <c r="O707" s="117"/>
      <c r="P707" s="117"/>
      <c r="Q707" s="117"/>
      <c r="R707" s="117"/>
      <c r="S707" s="117"/>
      <c r="T707" s="117"/>
      <c r="U707" s="117"/>
      <c r="V707" s="117"/>
      <c r="W707" s="117"/>
      <c r="X707" s="117"/>
      <c r="Y707" s="117"/>
      <c r="Z707" s="117"/>
    </row>
    <row r="708">
      <c r="A708" s="117"/>
      <c r="B708" s="117"/>
      <c r="C708" s="117"/>
      <c r="D708" s="117"/>
      <c r="E708" s="117"/>
      <c r="F708" s="117"/>
      <c r="G708" s="117"/>
      <c r="H708" s="117"/>
      <c r="I708" s="117"/>
      <c r="J708" s="117"/>
      <c r="K708" s="117"/>
      <c r="L708" s="117"/>
      <c r="M708" s="117"/>
      <c r="N708" s="117"/>
      <c r="O708" s="117"/>
      <c r="P708" s="117"/>
      <c r="Q708" s="117"/>
      <c r="R708" s="117"/>
      <c r="S708" s="117"/>
      <c r="T708" s="117"/>
      <c r="U708" s="117"/>
      <c r="V708" s="117"/>
      <c r="W708" s="117"/>
      <c r="X708" s="117"/>
      <c r="Y708" s="117"/>
      <c r="Z708" s="117"/>
    </row>
    <row r="709">
      <c r="A709" s="117"/>
      <c r="B709" s="117"/>
      <c r="C709" s="117"/>
      <c r="D709" s="117"/>
      <c r="E709" s="117"/>
      <c r="F709" s="117"/>
      <c r="G709" s="117"/>
      <c r="H709" s="117"/>
      <c r="I709" s="117"/>
      <c r="J709" s="117"/>
      <c r="K709" s="117"/>
      <c r="L709" s="117"/>
      <c r="M709" s="117"/>
      <c r="N709" s="117"/>
      <c r="O709" s="117"/>
      <c r="P709" s="117"/>
      <c r="Q709" s="117"/>
      <c r="R709" s="117"/>
      <c r="S709" s="117"/>
      <c r="T709" s="117"/>
      <c r="U709" s="117"/>
      <c r="V709" s="117"/>
      <c r="W709" s="117"/>
      <c r="X709" s="117"/>
      <c r="Y709" s="117"/>
      <c r="Z709" s="117"/>
    </row>
    <row r="710">
      <c r="A710" s="117"/>
      <c r="B710" s="117"/>
      <c r="C710" s="117"/>
      <c r="D710" s="117"/>
      <c r="E710" s="117"/>
      <c r="F710" s="117"/>
      <c r="G710" s="117"/>
      <c r="H710" s="117"/>
      <c r="I710" s="117"/>
      <c r="J710" s="117"/>
      <c r="K710" s="117"/>
      <c r="L710" s="117"/>
      <c r="M710" s="117"/>
      <c r="N710" s="117"/>
      <c r="O710" s="117"/>
      <c r="P710" s="117"/>
      <c r="Q710" s="117"/>
      <c r="R710" s="117"/>
      <c r="S710" s="117"/>
      <c r="T710" s="117"/>
      <c r="U710" s="117"/>
      <c r="V710" s="117"/>
      <c r="W710" s="117"/>
      <c r="X710" s="117"/>
      <c r="Y710" s="117"/>
      <c r="Z710" s="117"/>
    </row>
    <row r="711">
      <c r="A711" s="117"/>
      <c r="B711" s="117"/>
      <c r="C711" s="117"/>
      <c r="D711" s="117"/>
      <c r="E711" s="117"/>
      <c r="F711" s="117"/>
      <c r="G711" s="117"/>
      <c r="H711" s="117"/>
      <c r="I711" s="117"/>
      <c r="J711" s="117"/>
      <c r="K711" s="117"/>
      <c r="L711" s="117"/>
      <c r="M711" s="117"/>
      <c r="N711" s="117"/>
      <c r="O711" s="117"/>
      <c r="P711" s="117"/>
      <c r="Q711" s="117"/>
      <c r="R711" s="117"/>
      <c r="S711" s="117"/>
      <c r="T711" s="117"/>
      <c r="U711" s="117"/>
      <c r="V711" s="117"/>
      <c r="W711" s="117"/>
      <c r="X711" s="117"/>
      <c r="Y711" s="117"/>
      <c r="Z711" s="117"/>
    </row>
    <row r="712">
      <c r="A712" s="117"/>
      <c r="B712" s="117"/>
      <c r="C712" s="117"/>
      <c r="D712" s="117"/>
      <c r="E712" s="117"/>
      <c r="F712" s="117"/>
      <c r="G712" s="117"/>
      <c r="H712" s="117"/>
      <c r="I712" s="117"/>
      <c r="J712" s="117"/>
      <c r="K712" s="117"/>
      <c r="L712" s="117"/>
      <c r="M712" s="117"/>
      <c r="N712" s="117"/>
      <c r="O712" s="117"/>
      <c r="P712" s="117"/>
      <c r="Q712" s="117"/>
      <c r="R712" s="117"/>
      <c r="S712" s="117"/>
      <c r="T712" s="117"/>
      <c r="U712" s="117"/>
      <c r="V712" s="117"/>
      <c r="W712" s="117"/>
      <c r="X712" s="117"/>
      <c r="Y712" s="117"/>
      <c r="Z712" s="117"/>
    </row>
    <row r="713">
      <c r="A713" s="117"/>
      <c r="B713" s="117"/>
      <c r="C713" s="117"/>
      <c r="D713" s="117"/>
      <c r="E713" s="117"/>
      <c r="F713" s="117"/>
      <c r="G713" s="117"/>
      <c r="H713" s="117"/>
      <c r="I713" s="117"/>
      <c r="J713" s="117"/>
      <c r="K713" s="117"/>
      <c r="L713" s="117"/>
      <c r="M713" s="117"/>
      <c r="N713" s="117"/>
      <c r="O713" s="117"/>
      <c r="P713" s="117"/>
      <c r="Q713" s="117"/>
      <c r="R713" s="117"/>
      <c r="S713" s="117"/>
      <c r="T713" s="117"/>
      <c r="U713" s="117"/>
      <c r="V713" s="117"/>
      <c r="W713" s="117"/>
      <c r="X713" s="117"/>
      <c r="Y713" s="117"/>
      <c r="Z713" s="117"/>
    </row>
    <row r="714">
      <c r="A714" s="117"/>
      <c r="B714" s="117"/>
      <c r="C714" s="117"/>
      <c r="D714" s="117"/>
      <c r="E714" s="117"/>
      <c r="F714" s="117"/>
      <c r="G714" s="117"/>
      <c r="H714" s="117"/>
      <c r="I714" s="117"/>
      <c r="J714" s="117"/>
      <c r="K714" s="117"/>
      <c r="L714" s="117"/>
      <c r="M714" s="117"/>
      <c r="N714" s="117"/>
      <c r="O714" s="117"/>
      <c r="P714" s="117"/>
      <c r="Q714" s="117"/>
      <c r="R714" s="117"/>
      <c r="S714" s="117"/>
      <c r="T714" s="117"/>
      <c r="U714" s="117"/>
      <c r="V714" s="117"/>
      <c r="W714" s="117"/>
      <c r="X714" s="117"/>
      <c r="Y714" s="117"/>
      <c r="Z714" s="117"/>
    </row>
    <row r="715">
      <c r="A715" s="117"/>
      <c r="B715" s="117"/>
      <c r="C715" s="117"/>
      <c r="D715" s="117"/>
      <c r="E715" s="117"/>
      <c r="F715" s="117"/>
      <c r="G715" s="117"/>
      <c r="H715" s="117"/>
      <c r="I715" s="117"/>
      <c r="J715" s="117"/>
      <c r="K715" s="117"/>
      <c r="L715" s="117"/>
      <c r="M715" s="117"/>
      <c r="N715" s="117"/>
      <c r="O715" s="117"/>
      <c r="P715" s="117"/>
      <c r="Q715" s="117"/>
      <c r="R715" s="117"/>
      <c r="S715" s="117"/>
      <c r="T715" s="117"/>
      <c r="U715" s="117"/>
      <c r="V715" s="117"/>
      <c r="W715" s="117"/>
      <c r="X715" s="117"/>
      <c r="Y715" s="117"/>
      <c r="Z715" s="117"/>
    </row>
    <row r="716">
      <c r="A716" s="117"/>
      <c r="B716" s="117"/>
      <c r="C716" s="117"/>
      <c r="D716" s="117"/>
      <c r="E716" s="117"/>
      <c r="F716" s="117"/>
      <c r="G716" s="117"/>
      <c r="H716" s="117"/>
      <c r="I716" s="117"/>
      <c r="J716" s="117"/>
      <c r="K716" s="117"/>
      <c r="L716" s="117"/>
      <c r="M716" s="117"/>
      <c r="N716" s="117"/>
      <c r="O716" s="117"/>
      <c r="P716" s="117"/>
      <c r="Q716" s="117"/>
      <c r="R716" s="117"/>
      <c r="S716" s="117"/>
      <c r="T716" s="117"/>
      <c r="U716" s="117"/>
      <c r="V716" s="117"/>
      <c r="W716" s="117"/>
      <c r="X716" s="117"/>
      <c r="Y716" s="117"/>
      <c r="Z716" s="117"/>
    </row>
    <row r="717">
      <c r="A717" s="117"/>
      <c r="B717" s="117"/>
      <c r="C717" s="117"/>
      <c r="D717" s="117"/>
      <c r="E717" s="117"/>
      <c r="F717" s="117"/>
      <c r="G717" s="117"/>
      <c r="H717" s="117"/>
      <c r="I717" s="117"/>
      <c r="J717" s="117"/>
      <c r="K717" s="117"/>
      <c r="L717" s="117"/>
      <c r="M717" s="117"/>
      <c r="N717" s="117"/>
      <c r="O717" s="117"/>
      <c r="P717" s="117"/>
      <c r="Q717" s="117"/>
      <c r="R717" s="117"/>
      <c r="S717" s="117"/>
      <c r="T717" s="117"/>
      <c r="U717" s="117"/>
      <c r="V717" s="117"/>
      <c r="W717" s="117"/>
      <c r="X717" s="117"/>
      <c r="Y717" s="117"/>
      <c r="Z717" s="117"/>
    </row>
    <row r="718">
      <c r="A718" s="117"/>
      <c r="B718" s="117"/>
      <c r="C718" s="117"/>
      <c r="D718" s="117"/>
      <c r="E718" s="117"/>
      <c r="F718" s="117"/>
      <c r="G718" s="117"/>
      <c r="H718" s="117"/>
      <c r="I718" s="117"/>
      <c r="J718" s="117"/>
      <c r="K718" s="117"/>
      <c r="L718" s="117"/>
      <c r="M718" s="117"/>
      <c r="N718" s="117"/>
      <c r="O718" s="117"/>
      <c r="P718" s="117"/>
      <c r="Q718" s="117"/>
      <c r="R718" s="117"/>
      <c r="S718" s="117"/>
      <c r="T718" s="117"/>
      <c r="U718" s="117"/>
      <c r="V718" s="117"/>
      <c r="W718" s="117"/>
      <c r="X718" s="117"/>
      <c r="Y718" s="117"/>
      <c r="Z718" s="117"/>
    </row>
    <row r="719">
      <c r="A719" s="117"/>
      <c r="B719" s="117"/>
      <c r="C719" s="117"/>
      <c r="D719" s="117"/>
      <c r="E719" s="117"/>
      <c r="F719" s="117"/>
      <c r="G719" s="117"/>
      <c r="H719" s="117"/>
      <c r="I719" s="117"/>
      <c r="J719" s="117"/>
      <c r="K719" s="117"/>
      <c r="L719" s="117"/>
      <c r="M719" s="117"/>
      <c r="N719" s="117"/>
      <c r="O719" s="117"/>
      <c r="P719" s="117"/>
      <c r="Q719" s="117"/>
      <c r="R719" s="117"/>
      <c r="S719" s="117"/>
      <c r="T719" s="117"/>
      <c r="U719" s="117"/>
      <c r="V719" s="117"/>
      <c r="W719" s="117"/>
      <c r="X719" s="117"/>
      <c r="Y719" s="117"/>
      <c r="Z719" s="117"/>
    </row>
    <row r="720">
      <c r="A720" s="117"/>
      <c r="B720" s="117"/>
      <c r="C720" s="117"/>
      <c r="D720" s="117"/>
      <c r="E720" s="117"/>
      <c r="F720" s="117"/>
      <c r="G720" s="117"/>
      <c r="H720" s="117"/>
      <c r="I720" s="117"/>
      <c r="J720" s="117"/>
      <c r="K720" s="117"/>
      <c r="L720" s="117"/>
      <c r="M720" s="117"/>
      <c r="N720" s="117"/>
      <c r="O720" s="117"/>
      <c r="P720" s="117"/>
      <c r="Q720" s="117"/>
      <c r="R720" s="117"/>
      <c r="S720" s="117"/>
      <c r="T720" s="117"/>
      <c r="U720" s="117"/>
      <c r="V720" s="117"/>
      <c r="W720" s="117"/>
      <c r="X720" s="117"/>
      <c r="Y720" s="117"/>
      <c r="Z720" s="117"/>
    </row>
    <row r="721">
      <c r="A721" s="117"/>
      <c r="B721" s="117"/>
      <c r="C721" s="117"/>
      <c r="D721" s="117"/>
      <c r="E721" s="117"/>
      <c r="F721" s="117"/>
      <c r="G721" s="117"/>
      <c r="H721" s="117"/>
      <c r="I721" s="117"/>
      <c r="J721" s="117"/>
      <c r="K721" s="117"/>
      <c r="L721" s="117"/>
      <c r="M721" s="117"/>
      <c r="N721" s="117"/>
      <c r="O721" s="117"/>
      <c r="P721" s="117"/>
      <c r="Q721" s="117"/>
      <c r="R721" s="117"/>
      <c r="S721" s="117"/>
      <c r="T721" s="117"/>
      <c r="U721" s="117"/>
      <c r="V721" s="117"/>
      <c r="W721" s="117"/>
      <c r="X721" s="117"/>
      <c r="Y721" s="117"/>
      <c r="Z721" s="117"/>
    </row>
    <row r="722">
      <c r="A722" s="117"/>
      <c r="B722" s="117"/>
      <c r="C722" s="117"/>
      <c r="D722" s="117"/>
      <c r="E722" s="117"/>
      <c r="F722" s="117"/>
      <c r="G722" s="117"/>
      <c r="H722" s="117"/>
      <c r="I722" s="117"/>
      <c r="J722" s="117"/>
      <c r="K722" s="117"/>
      <c r="L722" s="117"/>
      <c r="M722" s="117"/>
      <c r="N722" s="117"/>
      <c r="O722" s="117"/>
      <c r="P722" s="117"/>
      <c r="Q722" s="117"/>
      <c r="R722" s="117"/>
      <c r="S722" s="117"/>
      <c r="T722" s="117"/>
      <c r="U722" s="117"/>
      <c r="V722" s="117"/>
      <c r="W722" s="117"/>
      <c r="X722" s="117"/>
      <c r="Y722" s="117"/>
      <c r="Z722" s="117"/>
    </row>
    <row r="723">
      <c r="A723" s="117"/>
      <c r="B723" s="117"/>
      <c r="C723" s="117"/>
      <c r="D723" s="117"/>
      <c r="E723" s="117"/>
      <c r="F723" s="117"/>
      <c r="G723" s="117"/>
      <c r="H723" s="117"/>
      <c r="I723" s="117"/>
      <c r="J723" s="117"/>
      <c r="K723" s="117"/>
      <c r="L723" s="117"/>
      <c r="M723" s="117"/>
      <c r="N723" s="117"/>
      <c r="O723" s="117"/>
      <c r="P723" s="117"/>
      <c r="Q723" s="117"/>
      <c r="R723" s="117"/>
      <c r="S723" s="117"/>
      <c r="T723" s="117"/>
      <c r="U723" s="117"/>
      <c r="V723" s="117"/>
      <c r="W723" s="117"/>
      <c r="X723" s="117"/>
      <c r="Y723" s="117"/>
      <c r="Z723" s="117"/>
    </row>
    <row r="724">
      <c r="A724" s="117"/>
      <c r="B724" s="117"/>
      <c r="C724" s="117"/>
      <c r="D724" s="117"/>
      <c r="E724" s="117"/>
      <c r="F724" s="117"/>
      <c r="G724" s="117"/>
      <c r="H724" s="117"/>
      <c r="I724" s="117"/>
      <c r="J724" s="117"/>
      <c r="K724" s="117"/>
      <c r="L724" s="117"/>
      <c r="M724" s="117"/>
      <c r="N724" s="117"/>
      <c r="O724" s="117"/>
      <c r="P724" s="117"/>
      <c r="Q724" s="117"/>
      <c r="R724" s="117"/>
      <c r="S724" s="117"/>
      <c r="T724" s="117"/>
      <c r="U724" s="117"/>
      <c r="V724" s="117"/>
      <c r="W724" s="117"/>
      <c r="X724" s="117"/>
      <c r="Y724" s="117"/>
      <c r="Z724" s="117"/>
    </row>
    <row r="725">
      <c r="A725" s="117"/>
      <c r="B725" s="117"/>
      <c r="C725" s="117"/>
      <c r="D725" s="117"/>
      <c r="E725" s="117"/>
      <c r="F725" s="117"/>
      <c r="G725" s="117"/>
      <c r="H725" s="117"/>
      <c r="I725" s="117"/>
      <c r="J725" s="117"/>
      <c r="K725" s="117"/>
      <c r="L725" s="117"/>
      <c r="M725" s="117"/>
      <c r="N725" s="117"/>
      <c r="O725" s="117"/>
      <c r="P725" s="117"/>
      <c r="Q725" s="117"/>
      <c r="R725" s="117"/>
      <c r="S725" s="117"/>
      <c r="T725" s="117"/>
      <c r="U725" s="117"/>
      <c r="V725" s="117"/>
      <c r="W725" s="117"/>
      <c r="X725" s="117"/>
      <c r="Y725" s="117"/>
      <c r="Z725" s="117"/>
    </row>
    <row r="726">
      <c r="A726" s="117"/>
      <c r="B726" s="117"/>
      <c r="C726" s="117"/>
      <c r="D726" s="117"/>
      <c r="E726" s="117"/>
      <c r="F726" s="117"/>
      <c r="G726" s="117"/>
      <c r="H726" s="117"/>
      <c r="I726" s="117"/>
      <c r="J726" s="117"/>
      <c r="K726" s="117"/>
      <c r="L726" s="117"/>
      <c r="M726" s="117"/>
      <c r="N726" s="117"/>
      <c r="O726" s="117"/>
      <c r="P726" s="117"/>
      <c r="Q726" s="117"/>
      <c r="R726" s="117"/>
      <c r="S726" s="117"/>
      <c r="T726" s="117"/>
      <c r="U726" s="117"/>
      <c r="V726" s="117"/>
      <c r="W726" s="117"/>
      <c r="X726" s="117"/>
      <c r="Y726" s="117"/>
      <c r="Z726" s="117"/>
    </row>
    <row r="727">
      <c r="A727" s="117"/>
      <c r="B727" s="117"/>
      <c r="C727" s="117"/>
      <c r="D727" s="117"/>
      <c r="E727" s="117"/>
      <c r="F727" s="117"/>
      <c r="G727" s="117"/>
      <c r="H727" s="117"/>
      <c r="I727" s="117"/>
      <c r="J727" s="117"/>
      <c r="K727" s="117"/>
      <c r="L727" s="117"/>
      <c r="M727" s="117"/>
      <c r="N727" s="117"/>
      <c r="O727" s="117"/>
      <c r="P727" s="117"/>
      <c r="Q727" s="117"/>
      <c r="R727" s="117"/>
      <c r="S727" s="117"/>
      <c r="T727" s="117"/>
      <c r="U727" s="117"/>
      <c r="V727" s="117"/>
      <c r="W727" s="117"/>
      <c r="X727" s="117"/>
      <c r="Y727" s="117"/>
      <c r="Z727" s="117"/>
    </row>
    <row r="728">
      <c r="A728" s="117"/>
      <c r="B728" s="117"/>
      <c r="C728" s="117"/>
      <c r="D728" s="117"/>
      <c r="E728" s="117"/>
      <c r="F728" s="117"/>
      <c r="G728" s="117"/>
      <c r="H728" s="117"/>
      <c r="I728" s="117"/>
      <c r="J728" s="117"/>
      <c r="K728" s="117"/>
      <c r="L728" s="117"/>
      <c r="M728" s="117"/>
      <c r="N728" s="117"/>
      <c r="O728" s="117"/>
      <c r="P728" s="117"/>
      <c r="Q728" s="117"/>
      <c r="R728" s="117"/>
      <c r="S728" s="117"/>
      <c r="T728" s="117"/>
      <c r="U728" s="117"/>
      <c r="V728" s="117"/>
      <c r="W728" s="117"/>
      <c r="X728" s="117"/>
      <c r="Y728" s="117"/>
      <c r="Z728" s="117"/>
    </row>
    <row r="729">
      <c r="A729" s="117"/>
      <c r="B729" s="117"/>
      <c r="C729" s="117"/>
      <c r="D729" s="117"/>
      <c r="E729" s="117"/>
      <c r="F729" s="117"/>
      <c r="G729" s="117"/>
      <c r="H729" s="117"/>
      <c r="I729" s="117"/>
      <c r="J729" s="117"/>
      <c r="K729" s="117"/>
      <c r="L729" s="117"/>
      <c r="M729" s="117"/>
      <c r="N729" s="117"/>
      <c r="O729" s="117"/>
      <c r="P729" s="117"/>
      <c r="Q729" s="117"/>
      <c r="R729" s="117"/>
      <c r="S729" s="117"/>
      <c r="T729" s="117"/>
      <c r="U729" s="117"/>
      <c r="V729" s="117"/>
      <c r="W729" s="117"/>
      <c r="X729" s="117"/>
      <c r="Y729" s="117"/>
      <c r="Z729" s="117"/>
    </row>
    <row r="730">
      <c r="A730" s="117"/>
      <c r="B730" s="117"/>
      <c r="C730" s="117"/>
      <c r="D730" s="117"/>
      <c r="E730" s="117"/>
      <c r="F730" s="117"/>
      <c r="G730" s="117"/>
      <c r="H730" s="117"/>
      <c r="I730" s="117"/>
      <c r="J730" s="117"/>
      <c r="K730" s="117"/>
      <c r="L730" s="117"/>
      <c r="M730" s="117"/>
      <c r="N730" s="117"/>
      <c r="O730" s="117"/>
      <c r="P730" s="117"/>
      <c r="Q730" s="117"/>
      <c r="R730" s="117"/>
      <c r="S730" s="117"/>
      <c r="T730" s="117"/>
      <c r="U730" s="117"/>
      <c r="V730" s="117"/>
      <c r="W730" s="117"/>
      <c r="X730" s="117"/>
      <c r="Y730" s="117"/>
      <c r="Z730" s="117"/>
    </row>
    <row r="731">
      <c r="A731" s="117"/>
      <c r="B731" s="117"/>
      <c r="C731" s="117"/>
      <c r="D731" s="117"/>
      <c r="E731" s="117"/>
      <c r="F731" s="117"/>
      <c r="G731" s="117"/>
      <c r="H731" s="117"/>
      <c r="I731" s="117"/>
      <c r="J731" s="117"/>
      <c r="K731" s="117"/>
      <c r="L731" s="117"/>
      <c r="M731" s="117"/>
      <c r="N731" s="117"/>
      <c r="O731" s="117"/>
      <c r="P731" s="117"/>
      <c r="Q731" s="117"/>
      <c r="R731" s="117"/>
      <c r="S731" s="117"/>
      <c r="T731" s="117"/>
      <c r="U731" s="117"/>
      <c r="V731" s="117"/>
      <c r="W731" s="117"/>
      <c r="X731" s="117"/>
      <c r="Y731" s="117"/>
      <c r="Z731" s="117"/>
    </row>
    <row r="732">
      <c r="A732" s="117"/>
      <c r="B732" s="117"/>
      <c r="C732" s="117"/>
      <c r="D732" s="117"/>
      <c r="E732" s="117"/>
      <c r="F732" s="117"/>
      <c r="G732" s="117"/>
      <c r="H732" s="117"/>
      <c r="I732" s="117"/>
      <c r="J732" s="117"/>
      <c r="K732" s="117"/>
      <c r="L732" s="117"/>
      <c r="M732" s="117"/>
      <c r="N732" s="117"/>
      <c r="O732" s="117"/>
      <c r="P732" s="117"/>
      <c r="Q732" s="117"/>
      <c r="R732" s="117"/>
      <c r="S732" s="117"/>
      <c r="T732" s="117"/>
      <c r="U732" s="117"/>
      <c r="V732" s="117"/>
      <c r="W732" s="117"/>
      <c r="X732" s="117"/>
      <c r="Y732" s="117"/>
      <c r="Z732" s="117"/>
    </row>
    <row r="733">
      <c r="A733" s="117"/>
      <c r="B733" s="117"/>
      <c r="C733" s="117"/>
      <c r="D733" s="117"/>
      <c r="E733" s="117"/>
      <c r="F733" s="117"/>
      <c r="G733" s="117"/>
      <c r="H733" s="117"/>
      <c r="I733" s="117"/>
      <c r="J733" s="117"/>
      <c r="K733" s="117"/>
      <c r="L733" s="117"/>
      <c r="M733" s="117"/>
      <c r="N733" s="117"/>
      <c r="O733" s="117"/>
      <c r="P733" s="117"/>
      <c r="Q733" s="117"/>
      <c r="R733" s="117"/>
      <c r="S733" s="117"/>
      <c r="T733" s="117"/>
      <c r="U733" s="117"/>
      <c r="V733" s="117"/>
      <c r="W733" s="117"/>
      <c r="X733" s="117"/>
      <c r="Y733" s="117"/>
      <c r="Z733" s="117"/>
    </row>
    <row r="734">
      <c r="A734" s="117"/>
      <c r="B734" s="117"/>
      <c r="C734" s="117"/>
      <c r="D734" s="117"/>
      <c r="E734" s="117"/>
      <c r="F734" s="117"/>
      <c r="G734" s="117"/>
      <c r="H734" s="117"/>
      <c r="I734" s="117"/>
      <c r="J734" s="117"/>
      <c r="K734" s="117"/>
      <c r="L734" s="117"/>
      <c r="M734" s="117"/>
      <c r="N734" s="117"/>
      <c r="O734" s="117"/>
      <c r="P734" s="117"/>
      <c r="Q734" s="117"/>
      <c r="R734" s="117"/>
      <c r="S734" s="117"/>
      <c r="T734" s="117"/>
      <c r="U734" s="117"/>
      <c r="V734" s="117"/>
      <c r="W734" s="117"/>
      <c r="X734" s="117"/>
      <c r="Y734" s="117"/>
      <c r="Z734" s="117"/>
    </row>
    <row r="735">
      <c r="A735" s="117"/>
      <c r="B735" s="117"/>
      <c r="C735" s="117"/>
      <c r="D735" s="117"/>
      <c r="E735" s="117"/>
      <c r="F735" s="117"/>
      <c r="G735" s="117"/>
      <c r="H735" s="117"/>
      <c r="I735" s="117"/>
      <c r="J735" s="117"/>
      <c r="K735" s="117"/>
      <c r="L735" s="117"/>
      <c r="M735" s="117"/>
      <c r="N735" s="117"/>
      <c r="O735" s="117"/>
      <c r="P735" s="117"/>
      <c r="Q735" s="117"/>
      <c r="R735" s="117"/>
      <c r="S735" s="117"/>
      <c r="T735" s="117"/>
      <c r="U735" s="117"/>
      <c r="V735" s="117"/>
      <c r="W735" s="117"/>
      <c r="X735" s="117"/>
      <c r="Y735" s="117"/>
      <c r="Z735" s="117"/>
    </row>
    <row r="736">
      <c r="A736" s="117"/>
      <c r="B736" s="117"/>
      <c r="C736" s="117"/>
      <c r="D736" s="117"/>
      <c r="E736" s="117"/>
      <c r="F736" s="117"/>
      <c r="G736" s="117"/>
      <c r="H736" s="117"/>
      <c r="I736" s="117"/>
      <c r="J736" s="117"/>
      <c r="K736" s="117"/>
      <c r="L736" s="117"/>
      <c r="M736" s="117"/>
      <c r="N736" s="117"/>
      <c r="O736" s="117"/>
      <c r="P736" s="117"/>
      <c r="Q736" s="117"/>
      <c r="R736" s="117"/>
      <c r="S736" s="117"/>
      <c r="T736" s="117"/>
      <c r="U736" s="117"/>
      <c r="V736" s="117"/>
      <c r="W736" s="117"/>
      <c r="X736" s="117"/>
      <c r="Y736" s="117"/>
      <c r="Z736" s="117"/>
    </row>
    <row r="737">
      <c r="A737" s="117"/>
      <c r="B737" s="117"/>
      <c r="C737" s="117"/>
      <c r="D737" s="117"/>
      <c r="E737" s="117"/>
      <c r="F737" s="117"/>
      <c r="G737" s="117"/>
      <c r="H737" s="117"/>
      <c r="I737" s="117"/>
      <c r="J737" s="117"/>
      <c r="K737" s="117"/>
      <c r="L737" s="117"/>
      <c r="M737" s="117"/>
      <c r="N737" s="117"/>
      <c r="O737" s="117"/>
      <c r="P737" s="117"/>
      <c r="Q737" s="117"/>
      <c r="R737" s="117"/>
      <c r="S737" s="117"/>
      <c r="T737" s="117"/>
      <c r="U737" s="117"/>
      <c r="V737" s="117"/>
      <c r="W737" s="117"/>
      <c r="X737" s="117"/>
      <c r="Y737" s="117"/>
      <c r="Z737" s="117"/>
    </row>
    <row r="738">
      <c r="A738" s="117"/>
      <c r="B738" s="117"/>
      <c r="C738" s="117"/>
      <c r="D738" s="117"/>
      <c r="E738" s="117"/>
      <c r="F738" s="117"/>
      <c r="G738" s="117"/>
      <c r="H738" s="117"/>
      <c r="I738" s="117"/>
      <c r="J738" s="117"/>
      <c r="K738" s="117"/>
      <c r="L738" s="117"/>
      <c r="M738" s="117"/>
      <c r="N738" s="117"/>
      <c r="O738" s="117"/>
      <c r="P738" s="117"/>
      <c r="Q738" s="117"/>
      <c r="R738" s="117"/>
      <c r="S738" s="117"/>
      <c r="T738" s="117"/>
      <c r="U738" s="117"/>
      <c r="V738" s="117"/>
      <c r="W738" s="117"/>
      <c r="X738" s="117"/>
      <c r="Y738" s="117"/>
      <c r="Z738" s="117"/>
    </row>
    <row r="739">
      <c r="A739" s="117"/>
      <c r="B739" s="117"/>
      <c r="C739" s="117"/>
      <c r="D739" s="117"/>
      <c r="E739" s="117"/>
      <c r="F739" s="117"/>
      <c r="G739" s="117"/>
      <c r="H739" s="117"/>
      <c r="I739" s="117"/>
      <c r="J739" s="117"/>
      <c r="K739" s="117"/>
      <c r="L739" s="117"/>
      <c r="M739" s="117"/>
      <c r="N739" s="117"/>
      <c r="O739" s="117"/>
      <c r="P739" s="117"/>
      <c r="Q739" s="117"/>
      <c r="R739" s="117"/>
      <c r="S739" s="117"/>
      <c r="T739" s="117"/>
      <c r="U739" s="117"/>
      <c r="V739" s="117"/>
      <c r="W739" s="117"/>
      <c r="X739" s="117"/>
      <c r="Y739" s="117"/>
      <c r="Z739" s="117"/>
    </row>
    <row r="740">
      <c r="A740" s="117"/>
      <c r="B740" s="117"/>
      <c r="C740" s="117"/>
      <c r="D740" s="117"/>
      <c r="E740" s="117"/>
      <c r="F740" s="117"/>
      <c r="G740" s="117"/>
      <c r="H740" s="117"/>
      <c r="I740" s="117"/>
      <c r="J740" s="117"/>
      <c r="K740" s="117"/>
      <c r="L740" s="117"/>
      <c r="M740" s="117"/>
      <c r="N740" s="117"/>
      <c r="O740" s="117"/>
      <c r="P740" s="117"/>
      <c r="Q740" s="117"/>
      <c r="R740" s="117"/>
      <c r="S740" s="117"/>
      <c r="T740" s="117"/>
      <c r="U740" s="117"/>
      <c r="V740" s="117"/>
      <c r="W740" s="117"/>
      <c r="X740" s="117"/>
      <c r="Y740" s="117"/>
      <c r="Z740" s="117"/>
    </row>
    <row r="741">
      <c r="A741" s="117"/>
      <c r="B741" s="117"/>
      <c r="C741" s="117"/>
      <c r="D741" s="117"/>
      <c r="E741" s="117"/>
      <c r="F741" s="117"/>
      <c r="G741" s="117"/>
      <c r="H741" s="117"/>
      <c r="I741" s="117"/>
      <c r="J741" s="117"/>
      <c r="K741" s="117"/>
      <c r="L741" s="117"/>
      <c r="M741" s="117"/>
      <c r="N741" s="117"/>
      <c r="O741" s="117"/>
      <c r="P741" s="117"/>
      <c r="Q741" s="117"/>
      <c r="R741" s="117"/>
      <c r="S741" s="117"/>
      <c r="T741" s="117"/>
      <c r="U741" s="117"/>
      <c r="V741" s="117"/>
      <c r="W741" s="117"/>
      <c r="X741" s="117"/>
      <c r="Y741" s="117"/>
      <c r="Z741" s="117"/>
    </row>
    <row r="742">
      <c r="A742" s="117"/>
      <c r="B742" s="117"/>
      <c r="C742" s="117"/>
      <c r="D742" s="117"/>
      <c r="E742" s="117"/>
      <c r="F742" s="117"/>
      <c r="G742" s="117"/>
      <c r="H742" s="117"/>
      <c r="I742" s="117"/>
      <c r="J742" s="117"/>
      <c r="K742" s="117"/>
      <c r="L742" s="117"/>
      <c r="M742" s="117"/>
      <c r="N742" s="117"/>
      <c r="O742" s="117"/>
      <c r="P742" s="117"/>
      <c r="Q742" s="117"/>
      <c r="R742" s="117"/>
      <c r="S742" s="117"/>
      <c r="T742" s="117"/>
      <c r="U742" s="117"/>
      <c r="V742" s="117"/>
      <c r="W742" s="117"/>
      <c r="X742" s="117"/>
      <c r="Y742" s="117"/>
      <c r="Z742" s="117"/>
    </row>
    <row r="743">
      <c r="A743" s="117"/>
      <c r="B743" s="117"/>
      <c r="C743" s="117"/>
      <c r="D743" s="117"/>
      <c r="E743" s="117"/>
      <c r="F743" s="117"/>
      <c r="G743" s="117"/>
      <c r="H743" s="117"/>
      <c r="I743" s="117"/>
      <c r="J743" s="117"/>
      <c r="K743" s="117"/>
      <c r="L743" s="117"/>
      <c r="M743" s="117"/>
      <c r="N743" s="117"/>
      <c r="O743" s="117"/>
      <c r="P743" s="117"/>
      <c r="Q743" s="117"/>
      <c r="R743" s="117"/>
      <c r="S743" s="117"/>
      <c r="T743" s="117"/>
      <c r="U743" s="117"/>
      <c r="V743" s="117"/>
      <c r="W743" s="117"/>
      <c r="X743" s="117"/>
      <c r="Y743" s="117"/>
      <c r="Z743" s="117"/>
    </row>
    <row r="744">
      <c r="A744" s="117"/>
      <c r="B744" s="117"/>
      <c r="C744" s="117"/>
      <c r="D744" s="117"/>
      <c r="E744" s="117"/>
      <c r="F744" s="117"/>
      <c r="G744" s="117"/>
      <c r="H744" s="117"/>
      <c r="I744" s="117"/>
      <c r="J744" s="117"/>
      <c r="K744" s="117"/>
      <c r="L744" s="117"/>
      <c r="M744" s="117"/>
      <c r="N744" s="117"/>
      <c r="O744" s="117"/>
      <c r="P744" s="117"/>
      <c r="Q744" s="117"/>
      <c r="R744" s="117"/>
      <c r="S744" s="117"/>
      <c r="T744" s="117"/>
      <c r="U744" s="117"/>
      <c r="V744" s="117"/>
      <c r="W744" s="117"/>
      <c r="X744" s="117"/>
      <c r="Y744" s="117"/>
      <c r="Z744" s="117"/>
    </row>
    <row r="745">
      <c r="A745" s="117"/>
      <c r="B745" s="117"/>
      <c r="C745" s="117"/>
      <c r="D745" s="117"/>
      <c r="E745" s="117"/>
      <c r="F745" s="117"/>
      <c r="G745" s="117"/>
      <c r="H745" s="117"/>
      <c r="I745" s="117"/>
      <c r="J745" s="117"/>
      <c r="K745" s="117"/>
      <c r="L745" s="117"/>
      <c r="M745" s="117"/>
      <c r="N745" s="117"/>
      <c r="O745" s="117"/>
      <c r="P745" s="117"/>
      <c r="Q745" s="117"/>
      <c r="R745" s="117"/>
      <c r="S745" s="117"/>
      <c r="T745" s="117"/>
      <c r="U745" s="117"/>
      <c r="V745" s="117"/>
      <c r="W745" s="117"/>
      <c r="X745" s="117"/>
      <c r="Y745" s="117"/>
      <c r="Z745" s="117"/>
    </row>
    <row r="746">
      <c r="A746" s="117"/>
      <c r="B746" s="117"/>
      <c r="C746" s="117"/>
      <c r="D746" s="117"/>
      <c r="E746" s="117"/>
      <c r="F746" s="117"/>
      <c r="G746" s="117"/>
      <c r="H746" s="117"/>
      <c r="I746" s="117"/>
      <c r="J746" s="117"/>
      <c r="K746" s="117"/>
      <c r="L746" s="117"/>
      <c r="M746" s="117"/>
      <c r="N746" s="117"/>
      <c r="O746" s="117"/>
      <c r="P746" s="117"/>
      <c r="Q746" s="117"/>
      <c r="R746" s="117"/>
      <c r="S746" s="117"/>
      <c r="T746" s="117"/>
      <c r="U746" s="117"/>
      <c r="V746" s="117"/>
      <c r="W746" s="117"/>
      <c r="X746" s="117"/>
      <c r="Y746" s="117"/>
      <c r="Z746" s="117"/>
    </row>
    <row r="747">
      <c r="A747" s="117"/>
      <c r="B747" s="117"/>
      <c r="C747" s="117"/>
      <c r="D747" s="117"/>
      <c r="E747" s="117"/>
      <c r="F747" s="117"/>
      <c r="G747" s="117"/>
      <c r="H747" s="117"/>
      <c r="I747" s="117"/>
      <c r="J747" s="117"/>
      <c r="K747" s="117"/>
      <c r="L747" s="117"/>
      <c r="M747" s="117"/>
      <c r="N747" s="117"/>
      <c r="O747" s="117"/>
      <c r="P747" s="117"/>
      <c r="Q747" s="117"/>
      <c r="R747" s="117"/>
      <c r="S747" s="117"/>
      <c r="T747" s="117"/>
      <c r="U747" s="117"/>
      <c r="V747" s="117"/>
      <c r="W747" s="117"/>
      <c r="X747" s="117"/>
      <c r="Y747" s="117"/>
      <c r="Z747" s="117"/>
    </row>
    <row r="748">
      <c r="A748" s="117"/>
      <c r="B748" s="117"/>
      <c r="C748" s="117"/>
      <c r="D748" s="117"/>
      <c r="E748" s="117"/>
      <c r="F748" s="117"/>
      <c r="G748" s="117"/>
      <c r="H748" s="117"/>
      <c r="I748" s="117"/>
      <c r="J748" s="117"/>
      <c r="K748" s="117"/>
      <c r="L748" s="117"/>
      <c r="M748" s="117"/>
      <c r="N748" s="117"/>
      <c r="O748" s="117"/>
      <c r="P748" s="117"/>
      <c r="Q748" s="117"/>
      <c r="R748" s="117"/>
      <c r="S748" s="117"/>
      <c r="T748" s="117"/>
      <c r="U748" s="117"/>
      <c r="V748" s="117"/>
      <c r="W748" s="117"/>
      <c r="X748" s="117"/>
      <c r="Y748" s="117"/>
      <c r="Z748" s="117"/>
    </row>
    <row r="749">
      <c r="A749" s="117"/>
      <c r="B749" s="117"/>
      <c r="C749" s="117"/>
      <c r="D749" s="117"/>
      <c r="E749" s="117"/>
      <c r="F749" s="117"/>
      <c r="G749" s="117"/>
      <c r="H749" s="117"/>
      <c r="I749" s="117"/>
      <c r="J749" s="117"/>
      <c r="K749" s="117"/>
      <c r="L749" s="117"/>
      <c r="M749" s="117"/>
      <c r="N749" s="117"/>
      <c r="O749" s="117"/>
      <c r="P749" s="117"/>
      <c r="Q749" s="117"/>
      <c r="R749" s="117"/>
      <c r="S749" s="117"/>
      <c r="T749" s="117"/>
      <c r="U749" s="117"/>
      <c r="V749" s="117"/>
      <c r="W749" s="117"/>
      <c r="X749" s="117"/>
      <c r="Y749" s="117"/>
      <c r="Z749" s="117"/>
    </row>
    <row r="750">
      <c r="A750" s="117"/>
      <c r="B750" s="117"/>
      <c r="C750" s="117"/>
      <c r="D750" s="117"/>
      <c r="E750" s="117"/>
      <c r="F750" s="117"/>
      <c r="G750" s="117"/>
      <c r="H750" s="117"/>
      <c r="I750" s="117"/>
      <c r="J750" s="117"/>
      <c r="K750" s="117"/>
      <c r="L750" s="117"/>
      <c r="M750" s="117"/>
      <c r="N750" s="117"/>
      <c r="O750" s="117"/>
      <c r="P750" s="117"/>
      <c r="Q750" s="117"/>
      <c r="R750" s="117"/>
      <c r="S750" s="117"/>
      <c r="T750" s="117"/>
      <c r="U750" s="117"/>
      <c r="V750" s="117"/>
      <c r="W750" s="117"/>
      <c r="X750" s="117"/>
      <c r="Y750" s="117"/>
      <c r="Z750" s="117"/>
    </row>
    <row r="751">
      <c r="A751" s="117"/>
      <c r="B751" s="117"/>
      <c r="C751" s="117"/>
      <c r="D751" s="117"/>
      <c r="E751" s="117"/>
      <c r="F751" s="117"/>
      <c r="G751" s="117"/>
      <c r="H751" s="117"/>
      <c r="I751" s="117"/>
      <c r="J751" s="117"/>
      <c r="K751" s="117"/>
      <c r="L751" s="117"/>
      <c r="M751" s="117"/>
      <c r="N751" s="117"/>
      <c r="O751" s="117"/>
      <c r="P751" s="117"/>
      <c r="Q751" s="117"/>
      <c r="R751" s="117"/>
      <c r="S751" s="117"/>
      <c r="T751" s="117"/>
      <c r="U751" s="117"/>
      <c r="V751" s="117"/>
      <c r="W751" s="117"/>
      <c r="X751" s="117"/>
      <c r="Y751" s="117"/>
      <c r="Z751" s="117"/>
    </row>
    <row r="752">
      <c r="A752" s="117"/>
      <c r="B752" s="117"/>
      <c r="C752" s="117"/>
      <c r="D752" s="117"/>
      <c r="E752" s="117"/>
      <c r="F752" s="117"/>
      <c r="G752" s="117"/>
      <c r="H752" s="117"/>
      <c r="I752" s="117"/>
      <c r="J752" s="117"/>
      <c r="K752" s="117"/>
      <c r="L752" s="117"/>
      <c r="M752" s="117"/>
      <c r="N752" s="117"/>
      <c r="O752" s="117"/>
      <c r="P752" s="117"/>
      <c r="Q752" s="117"/>
      <c r="R752" s="117"/>
      <c r="S752" s="117"/>
      <c r="T752" s="117"/>
      <c r="U752" s="117"/>
      <c r="V752" s="117"/>
      <c r="W752" s="117"/>
      <c r="X752" s="117"/>
      <c r="Y752" s="117"/>
      <c r="Z752" s="117"/>
    </row>
    <row r="753">
      <c r="A753" s="117"/>
      <c r="B753" s="117"/>
      <c r="C753" s="117"/>
      <c r="D753" s="117"/>
      <c r="E753" s="117"/>
      <c r="F753" s="117"/>
      <c r="G753" s="117"/>
      <c r="H753" s="117"/>
      <c r="I753" s="117"/>
      <c r="J753" s="117"/>
      <c r="K753" s="117"/>
      <c r="L753" s="117"/>
      <c r="M753" s="117"/>
      <c r="N753" s="117"/>
      <c r="O753" s="117"/>
      <c r="P753" s="117"/>
      <c r="Q753" s="117"/>
      <c r="R753" s="117"/>
      <c r="S753" s="117"/>
      <c r="T753" s="117"/>
      <c r="U753" s="117"/>
      <c r="V753" s="117"/>
      <c r="W753" s="117"/>
      <c r="X753" s="117"/>
      <c r="Y753" s="117"/>
      <c r="Z753" s="117"/>
    </row>
    <row r="754">
      <c r="A754" s="117"/>
      <c r="B754" s="117"/>
      <c r="C754" s="117"/>
      <c r="D754" s="117"/>
      <c r="E754" s="117"/>
      <c r="F754" s="117"/>
      <c r="G754" s="117"/>
      <c r="H754" s="117"/>
      <c r="I754" s="117"/>
      <c r="J754" s="117"/>
      <c r="K754" s="117"/>
      <c r="L754" s="117"/>
      <c r="M754" s="117"/>
      <c r="N754" s="117"/>
      <c r="O754" s="117"/>
      <c r="P754" s="117"/>
      <c r="Q754" s="117"/>
      <c r="R754" s="117"/>
      <c r="S754" s="117"/>
      <c r="T754" s="117"/>
      <c r="U754" s="117"/>
      <c r="V754" s="117"/>
      <c r="W754" s="117"/>
      <c r="X754" s="117"/>
      <c r="Y754" s="117"/>
      <c r="Z754" s="117"/>
    </row>
    <row r="755">
      <c r="A755" s="117"/>
      <c r="B755" s="117"/>
      <c r="C755" s="117"/>
      <c r="D755" s="117"/>
      <c r="E755" s="117"/>
      <c r="F755" s="117"/>
      <c r="G755" s="117"/>
      <c r="H755" s="117"/>
      <c r="I755" s="117"/>
      <c r="J755" s="117"/>
      <c r="K755" s="117"/>
      <c r="L755" s="117"/>
      <c r="M755" s="117"/>
      <c r="N755" s="117"/>
      <c r="O755" s="117"/>
      <c r="P755" s="117"/>
      <c r="Q755" s="117"/>
      <c r="R755" s="117"/>
      <c r="S755" s="117"/>
      <c r="T755" s="117"/>
      <c r="U755" s="117"/>
      <c r="V755" s="117"/>
      <c r="W755" s="117"/>
      <c r="X755" s="117"/>
      <c r="Y755" s="117"/>
      <c r="Z755" s="117"/>
    </row>
    <row r="756">
      <c r="A756" s="117"/>
      <c r="B756" s="117"/>
      <c r="C756" s="117"/>
      <c r="D756" s="117"/>
      <c r="E756" s="117"/>
      <c r="F756" s="117"/>
      <c r="G756" s="117"/>
      <c r="H756" s="117"/>
      <c r="I756" s="117"/>
      <c r="J756" s="117"/>
      <c r="K756" s="117"/>
      <c r="L756" s="117"/>
      <c r="M756" s="117"/>
      <c r="N756" s="117"/>
      <c r="O756" s="117"/>
      <c r="P756" s="117"/>
      <c r="Q756" s="117"/>
      <c r="R756" s="117"/>
      <c r="S756" s="117"/>
      <c r="T756" s="117"/>
      <c r="U756" s="117"/>
      <c r="V756" s="117"/>
      <c r="W756" s="117"/>
      <c r="X756" s="117"/>
      <c r="Y756" s="117"/>
      <c r="Z756" s="117"/>
    </row>
    <row r="757">
      <c r="A757" s="117"/>
      <c r="B757" s="117"/>
      <c r="C757" s="117"/>
      <c r="D757" s="117"/>
      <c r="E757" s="117"/>
      <c r="F757" s="117"/>
      <c r="G757" s="117"/>
      <c r="H757" s="117"/>
      <c r="I757" s="117"/>
      <c r="J757" s="117"/>
      <c r="K757" s="117"/>
      <c r="L757" s="117"/>
      <c r="M757" s="117"/>
      <c r="N757" s="117"/>
      <c r="O757" s="117"/>
      <c r="P757" s="117"/>
      <c r="Q757" s="117"/>
      <c r="R757" s="117"/>
      <c r="S757" s="117"/>
      <c r="T757" s="117"/>
      <c r="U757" s="117"/>
      <c r="V757" s="117"/>
      <c r="W757" s="117"/>
      <c r="X757" s="117"/>
      <c r="Y757" s="117"/>
      <c r="Z757" s="117"/>
    </row>
    <row r="758">
      <c r="A758" s="117"/>
      <c r="B758" s="117"/>
      <c r="C758" s="117"/>
      <c r="D758" s="117"/>
      <c r="E758" s="117"/>
      <c r="F758" s="117"/>
      <c r="G758" s="117"/>
      <c r="H758" s="117"/>
      <c r="I758" s="117"/>
      <c r="J758" s="117"/>
      <c r="K758" s="117"/>
      <c r="L758" s="117"/>
      <c r="M758" s="117"/>
      <c r="N758" s="117"/>
      <c r="O758" s="117"/>
      <c r="P758" s="117"/>
      <c r="Q758" s="117"/>
      <c r="R758" s="117"/>
      <c r="S758" s="117"/>
      <c r="T758" s="117"/>
      <c r="U758" s="117"/>
      <c r="V758" s="117"/>
      <c r="W758" s="117"/>
      <c r="X758" s="117"/>
      <c r="Y758" s="117"/>
      <c r="Z758" s="117"/>
    </row>
    <row r="759">
      <c r="A759" s="117"/>
      <c r="B759" s="117"/>
      <c r="C759" s="117"/>
      <c r="D759" s="117"/>
      <c r="E759" s="117"/>
      <c r="F759" s="117"/>
      <c r="G759" s="117"/>
      <c r="H759" s="117"/>
      <c r="I759" s="117"/>
      <c r="J759" s="117"/>
      <c r="K759" s="117"/>
      <c r="L759" s="117"/>
      <c r="M759" s="117"/>
      <c r="N759" s="117"/>
      <c r="O759" s="117"/>
      <c r="P759" s="117"/>
      <c r="Q759" s="117"/>
      <c r="R759" s="117"/>
      <c r="S759" s="117"/>
      <c r="T759" s="117"/>
      <c r="U759" s="117"/>
      <c r="V759" s="117"/>
      <c r="W759" s="117"/>
      <c r="X759" s="117"/>
      <c r="Y759" s="117"/>
      <c r="Z759" s="117"/>
    </row>
    <row r="760">
      <c r="A760" s="117"/>
      <c r="B760" s="117"/>
      <c r="C760" s="117"/>
      <c r="D760" s="117"/>
      <c r="E760" s="117"/>
      <c r="F760" s="117"/>
      <c r="G760" s="117"/>
      <c r="H760" s="117"/>
      <c r="I760" s="117"/>
      <c r="J760" s="117"/>
      <c r="K760" s="117"/>
      <c r="L760" s="117"/>
      <c r="M760" s="117"/>
      <c r="N760" s="117"/>
      <c r="O760" s="117"/>
      <c r="P760" s="117"/>
      <c r="Q760" s="117"/>
      <c r="R760" s="117"/>
      <c r="S760" s="117"/>
      <c r="T760" s="117"/>
      <c r="U760" s="117"/>
      <c r="V760" s="117"/>
      <c r="W760" s="117"/>
      <c r="X760" s="117"/>
      <c r="Y760" s="117"/>
      <c r="Z760" s="117"/>
    </row>
    <row r="761">
      <c r="A761" s="117"/>
      <c r="B761" s="117"/>
      <c r="C761" s="117"/>
      <c r="D761" s="117"/>
      <c r="E761" s="117"/>
      <c r="F761" s="117"/>
      <c r="G761" s="117"/>
      <c r="H761" s="117"/>
      <c r="I761" s="117"/>
      <c r="J761" s="117"/>
      <c r="K761" s="117"/>
      <c r="L761" s="117"/>
      <c r="M761" s="117"/>
      <c r="N761" s="117"/>
      <c r="O761" s="117"/>
      <c r="P761" s="117"/>
      <c r="Q761" s="117"/>
      <c r="R761" s="117"/>
      <c r="S761" s="117"/>
      <c r="T761" s="117"/>
      <c r="U761" s="117"/>
      <c r="V761" s="117"/>
      <c r="W761" s="117"/>
      <c r="X761" s="117"/>
      <c r="Y761" s="117"/>
      <c r="Z761" s="117"/>
    </row>
    <row r="762">
      <c r="A762" s="117"/>
      <c r="B762" s="117"/>
      <c r="C762" s="117"/>
      <c r="D762" s="117"/>
      <c r="E762" s="117"/>
      <c r="F762" s="117"/>
      <c r="G762" s="117"/>
      <c r="H762" s="117"/>
      <c r="I762" s="117"/>
      <c r="J762" s="117"/>
      <c r="K762" s="117"/>
      <c r="L762" s="117"/>
      <c r="M762" s="117"/>
      <c r="N762" s="117"/>
      <c r="O762" s="117"/>
      <c r="P762" s="117"/>
      <c r="Q762" s="117"/>
      <c r="R762" s="117"/>
      <c r="S762" s="117"/>
      <c r="T762" s="117"/>
      <c r="U762" s="117"/>
      <c r="V762" s="117"/>
      <c r="W762" s="117"/>
      <c r="X762" s="117"/>
      <c r="Y762" s="117"/>
      <c r="Z762" s="117"/>
    </row>
    <row r="763">
      <c r="A763" s="117"/>
      <c r="B763" s="117"/>
      <c r="C763" s="117"/>
      <c r="D763" s="117"/>
      <c r="E763" s="117"/>
      <c r="F763" s="117"/>
      <c r="G763" s="117"/>
      <c r="H763" s="117"/>
      <c r="I763" s="117"/>
      <c r="J763" s="117"/>
      <c r="K763" s="117"/>
      <c r="L763" s="117"/>
      <c r="M763" s="117"/>
      <c r="N763" s="117"/>
      <c r="O763" s="117"/>
      <c r="P763" s="117"/>
      <c r="Q763" s="117"/>
      <c r="R763" s="117"/>
      <c r="S763" s="117"/>
      <c r="T763" s="117"/>
      <c r="U763" s="117"/>
      <c r="V763" s="117"/>
      <c r="W763" s="117"/>
      <c r="X763" s="117"/>
      <c r="Y763" s="117"/>
      <c r="Z763" s="117"/>
    </row>
    <row r="764">
      <c r="A764" s="117"/>
      <c r="B764" s="117"/>
      <c r="C764" s="117"/>
      <c r="D764" s="117"/>
      <c r="E764" s="117"/>
      <c r="F764" s="117"/>
      <c r="G764" s="117"/>
      <c r="H764" s="117"/>
      <c r="I764" s="117"/>
      <c r="J764" s="117"/>
      <c r="K764" s="117"/>
      <c r="L764" s="117"/>
      <c r="M764" s="117"/>
      <c r="N764" s="117"/>
      <c r="O764" s="117"/>
      <c r="P764" s="117"/>
      <c r="Q764" s="117"/>
      <c r="R764" s="117"/>
      <c r="S764" s="117"/>
      <c r="T764" s="117"/>
      <c r="U764" s="117"/>
      <c r="V764" s="117"/>
      <c r="W764" s="117"/>
      <c r="X764" s="117"/>
      <c r="Y764" s="117"/>
      <c r="Z764" s="117"/>
    </row>
    <row r="765">
      <c r="A765" s="117"/>
      <c r="B765" s="117"/>
      <c r="C765" s="117"/>
      <c r="D765" s="117"/>
      <c r="E765" s="117"/>
      <c r="F765" s="117"/>
      <c r="G765" s="117"/>
      <c r="H765" s="117"/>
      <c r="I765" s="117"/>
      <c r="J765" s="117"/>
      <c r="K765" s="117"/>
      <c r="L765" s="117"/>
      <c r="M765" s="117"/>
      <c r="N765" s="117"/>
      <c r="O765" s="117"/>
      <c r="P765" s="117"/>
      <c r="Q765" s="117"/>
      <c r="R765" s="117"/>
      <c r="S765" s="117"/>
      <c r="T765" s="117"/>
      <c r="U765" s="117"/>
      <c r="V765" s="117"/>
      <c r="W765" s="117"/>
      <c r="X765" s="117"/>
      <c r="Y765" s="117"/>
      <c r="Z765" s="117"/>
    </row>
    <row r="766">
      <c r="A766" s="117"/>
      <c r="B766" s="117"/>
      <c r="C766" s="117"/>
      <c r="D766" s="117"/>
      <c r="E766" s="117"/>
      <c r="F766" s="117"/>
      <c r="G766" s="117"/>
      <c r="H766" s="117"/>
      <c r="I766" s="117"/>
      <c r="J766" s="117"/>
      <c r="K766" s="117"/>
      <c r="L766" s="117"/>
      <c r="M766" s="117"/>
      <c r="N766" s="117"/>
      <c r="O766" s="117"/>
      <c r="P766" s="117"/>
      <c r="Q766" s="117"/>
      <c r="R766" s="117"/>
      <c r="S766" s="117"/>
      <c r="T766" s="117"/>
      <c r="U766" s="117"/>
      <c r="V766" s="117"/>
      <c r="W766" s="117"/>
      <c r="X766" s="117"/>
      <c r="Y766" s="117"/>
      <c r="Z766" s="117"/>
    </row>
    <row r="767">
      <c r="A767" s="117"/>
      <c r="B767" s="117"/>
      <c r="C767" s="117"/>
      <c r="D767" s="117"/>
      <c r="E767" s="117"/>
      <c r="F767" s="117"/>
      <c r="G767" s="117"/>
      <c r="H767" s="117"/>
      <c r="I767" s="117"/>
      <c r="J767" s="117"/>
      <c r="K767" s="117"/>
      <c r="L767" s="117"/>
      <c r="M767" s="117"/>
      <c r="N767" s="117"/>
      <c r="O767" s="117"/>
      <c r="P767" s="117"/>
      <c r="Q767" s="117"/>
      <c r="R767" s="117"/>
      <c r="S767" s="117"/>
      <c r="T767" s="117"/>
      <c r="U767" s="117"/>
      <c r="V767" s="117"/>
      <c r="W767" s="117"/>
      <c r="X767" s="117"/>
      <c r="Y767" s="117"/>
      <c r="Z767" s="117"/>
    </row>
    <row r="768">
      <c r="A768" s="117"/>
      <c r="B768" s="117"/>
      <c r="C768" s="117"/>
      <c r="D768" s="117"/>
      <c r="E768" s="117"/>
      <c r="F768" s="117"/>
      <c r="G768" s="117"/>
      <c r="H768" s="117"/>
      <c r="I768" s="117"/>
      <c r="J768" s="117"/>
      <c r="K768" s="117"/>
      <c r="L768" s="117"/>
      <c r="M768" s="117"/>
      <c r="N768" s="117"/>
      <c r="O768" s="117"/>
      <c r="P768" s="117"/>
      <c r="Q768" s="117"/>
      <c r="R768" s="117"/>
      <c r="S768" s="117"/>
      <c r="T768" s="117"/>
      <c r="U768" s="117"/>
      <c r="V768" s="117"/>
      <c r="W768" s="117"/>
      <c r="X768" s="117"/>
      <c r="Y768" s="117"/>
      <c r="Z768" s="117"/>
    </row>
    <row r="769">
      <c r="A769" s="117"/>
      <c r="B769" s="117"/>
      <c r="C769" s="117"/>
      <c r="D769" s="117"/>
      <c r="E769" s="117"/>
      <c r="F769" s="117"/>
      <c r="G769" s="117"/>
      <c r="H769" s="117"/>
      <c r="I769" s="117"/>
      <c r="J769" s="117"/>
      <c r="K769" s="117"/>
      <c r="L769" s="117"/>
      <c r="M769" s="117"/>
      <c r="N769" s="117"/>
      <c r="O769" s="117"/>
      <c r="P769" s="117"/>
      <c r="Q769" s="117"/>
      <c r="R769" s="117"/>
      <c r="S769" s="117"/>
      <c r="T769" s="117"/>
      <c r="U769" s="117"/>
      <c r="V769" s="117"/>
      <c r="W769" s="117"/>
      <c r="X769" s="117"/>
      <c r="Y769" s="117"/>
      <c r="Z769" s="117"/>
    </row>
    <row r="770">
      <c r="A770" s="117"/>
      <c r="B770" s="117"/>
      <c r="C770" s="117"/>
      <c r="D770" s="117"/>
      <c r="E770" s="117"/>
      <c r="F770" s="117"/>
      <c r="G770" s="117"/>
      <c r="H770" s="117"/>
      <c r="I770" s="117"/>
      <c r="J770" s="117"/>
      <c r="K770" s="117"/>
      <c r="L770" s="117"/>
      <c r="M770" s="117"/>
      <c r="N770" s="117"/>
      <c r="O770" s="117"/>
      <c r="P770" s="117"/>
      <c r="Q770" s="117"/>
      <c r="R770" s="117"/>
      <c r="S770" s="117"/>
      <c r="T770" s="117"/>
      <c r="U770" s="117"/>
      <c r="V770" s="117"/>
      <c r="W770" s="117"/>
      <c r="X770" s="117"/>
      <c r="Y770" s="117"/>
      <c r="Z770" s="117"/>
    </row>
    <row r="771">
      <c r="A771" s="117"/>
      <c r="B771" s="117"/>
      <c r="C771" s="117"/>
      <c r="D771" s="117"/>
      <c r="E771" s="117"/>
      <c r="F771" s="117"/>
      <c r="G771" s="117"/>
      <c r="H771" s="117"/>
      <c r="I771" s="117"/>
      <c r="J771" s="117"/>
      <c r="K771" s="117"/>
      <c r="L771" s="117"/>
      <c r="M771" s="117"/>
      <c r="N771" s="117"/>
      <c r="O771" s="117"/>
      <c r="P771" s="117"/>
      <c r="Q771" s="117"/>
      <c r="R771" s="117"/>
      <c r="S771" s="117"/>
      <c r="T771" s="117"/>
      <c r="U771" s="117"/>
      <c r="V771" s="117"/>
      <c r="W771" s="117"/>
      <c r="X771" s="117"/>
      <c r="Y771" s="117"/>
      <c r="Z771" s="117"/>
    </row>
    <row r="772">
      <c r="A772" s="117"/>
      <c r="B772" s="117"/>
      <c r="C772" s="117"/>
      <c r="D772" s="117"/>
      <c r="E772" s="117"/>
      <c r="F772" s="117"/>
      <c r="G772" s="117"/>
      <c r="H772" s="117"/>
      <c r="I772" s="117"/>
      <c r="J772" s="117"/>
      <c r="K772" s="117"/>
      <c r="L772" s="117"/>
      <c r="M772" s="117"/>
      <c r="N772" s="117"/>
      <c r="O772" s="117"/>
      <c r="P772" s="117"/>
      <c r="Q772" s="117"/>
      <c r="R772" s="117"/>
      <c r="S772" s="117"/>
      <c r="T772" s="117"/>
      <c r="U772" s="117"/>
      <c r="V772" s="117"/>
      <c r="W772" s="117"/>
      <c r="X772" s="117"/>
      <c r="Y772" s="117"/>
      <c r="Z772" s="117"/>
    </row>
    <row r="773">
      <c r="A773" s="117"/>
      <c r="B773" s="117"/>
      <c r="C773" s="117"/>
      <c r="D773" s="117"/>
      <c r="E773" s="117"/>
      <c r="F773" s="117"/>
      <c r="G773" s="117"/>
      <c r="H773" s="117"/>
      <c r="I773" s="117"/>
      <c r="J773" s="117"/>
      <c r="K773" s="117"/>
      <c r="L773" s="117"/>
      <c r="M773" s="117"/>
      <c r="N773" s="117"/>
      <c r="O773" s="117"/>
      <c r="P773" s="117"/>
      <c r="Q773" s="117"/>
      <c r="R773" s="117"/>
      <c r="S773" s="117"/>
      <c r="T773" s="117"/>
      <c r="U773" s="117"/>
      <c r="V773" s="117"/>
      <c r="W773" s="117"/>
      <c r="X773" s="117"/>
      <c r="Y773" s="117"/>
      <c r="Z773" s="117"/>
    </row>
    <row r="774">
      <c r="A774" s="117"/>
      <c r="B774" s="117"/>
      <c r="C774" s="117"/>
      <c r="D774" s="117"/>
      <c r="E774" s="117"/>
      <c r="F774" s="117"/>
      <c r="G774" s="117"/>
      <c r="H774" s="117"/>
      <c r="I774" s="117"/>
      <c r="J774" s="117"/>
      <c r="K774" s="117"/>
      <c r="L774" s="117"/>
      <c r="M774" s="117"/>
      <c r="N774" s="117"/>
      <c r="O774" s="117"/>
      <c r="P774" s="117"/>
      <c r="Q774" s="117"/>
      <c r="R774" s="117"/>
      <c r="S774" s="117"/>
      <c r="T774" s="117"/>
      <c r="U774" s="117"/>
      <c r="V774" s="117"/>
      <c r="W774" s="117"/>
      <c r="X774" s="117"/>
      <c r="Y774" s="117"/>
      <c r="Z774" s="117"/>
    </row>
    <row r="775">
      <c r="A775" s="117"/>
      <c r="B775" s="117"/>
      <c r="C775" s="117"/>
      <c r="D775" s="117"/>
      <c r="E775" s="117"/>
      <c r="F775" s="117"/>
      <c r="G775" s="117"/>
      <c r="H775" s="117"/>
      <c r="I775" s="117"/>
      <c r="J775" s="117"/>
      <c r="K775" s="117"/>
      <c r="L775" s="117"/>
      <c r="M775" s="117"/>
      <c r="N775" s="117"/>
      <c r="O775" s="117"/>
      <c r="P775" s="117"/>
      <c r="Q775" s="117"/>
      <c r="R775" s="117"/>
      <c r="S775" s="117"/>
      <c r="T775" s="117"/>
      <c r="U775" s="117"/>
      <c r="V775" s="117"/>
      <c r="W775" s="117"/>
      <c r="X775" s="117"/>
      <c r="Y775" s="117"/>
      <c r="Z775" s="117"/>
    </row>
    <row r="776">
      <c r="A776" s="117"/>
      <c r="B776" s="117"/>
      <c r="C776" s="117"/>
      <c r="D776" s="117"/>
      <c r="E776" s="117"/>
      <c r="F776" s="117"/>
      <c r="G776" s="117"/>
      <c r="H776" s="117"/>
      <c r="I776" s="117"/>
      <c r="J776" s="117"/>
      <c r="K776" s="117"/>
      <c r="L776" s="117"/>
      <c r="M776" s="117"/>
      <c r="N776" s="117"/>
      <c r="O776" s="117"/>
      <c r="P776" s="117"/>
      <c r="Q776" s="117"/>
      <c r="R776" s="117"/>
      <c r="S776" s="117"/>
      <c r="T776" s="117"/>
      <c r="U776" s="117"/>
      <c r="V776" s="117"/>
      <c r="W776" s="117"/>
      <c r="X776" s="117"/>
      <c r="Y776" s="117"/>
      <c r="Z776" s="117"/>
    </row>
    <row r="777">
      <c r="A777" s="117"/>
      <c r="B777" s="117"/>
      <c r="C777" s="117"/>
      <c r="D777" s="117"/>
      <c r="E777" s="117"/>
      <c r="F777" s="117"/>
      <c r="G777" s="117"/>
      <c r="H777" s="117"/>
      <c r="I777" s="117"/>
      <c r="J777" s="117"/>
      <c r="K777" s="117"/>
      <c r="L777" s="117"/>
      <c r="M777" s="117"/>
      <c r="N777" s="117"/>
      <c r="O777" s="117"/>
      <c r="P777" s="117"/>
      <c r="Q777" s="117"/>
      <c r="R777" s="117"/>
      <c r="S777" s="117"/>
      <c r="T777" s="117"/>
      <c r="U777" s="117"/>
      <c r="V777" s="117"/>
      <c r="W777" s="117"/>
      <c r="X777" s="117"/>
      <c r="Y777" s="117"/>
      <c r="Z777" s="117"/>
    </row>
    <row r="778">
      <c r="A778" s="117"/>
      <c r="B778" s="117"/>
      <c r="C778" s="117"/>
      <c r="D778" s="117"/>
      <c r="E778" s="117"/>
      <c r="F778" s="117"/>
      <c r="G778" s="117"/>
      <c r="H778" s="117"/>
      <c r="I778" s="117"/>
      <c r="J778" s="117"/>
      <c r="K778" s="117"/>
      <c r="L778" s="117"/>
      <c r="M778" s="117"/>
      <c r="N778" s="117"/>
      <c r="O778" s="117"/>
      <c r="P778" s="117"/>
      <c r="Q778" s="117"/>
      <c r="R778" s="117"/>
      <c r="S778" s="117"/>
      <c r="T778" s="117"/>
      <c r="U778" s="117"/>
      <c r="V778" s="117"/>
      <c r="W778" s="117"/>
      <c r="X778" s="117"/>
      <c r="Y778" s="117"/>
      <c r="Z778" s="117"/>
    </row>
    <row r="779">
      <c r="A779" s="117"/>
      <c r="B779" s="117"/>
      <c r="C779" s="117"/>
      <c r="D779" s="117"/>
      <c r="E779" s="117"/>
      <c r="F779" s="117"/>
      <c r="G779" s="117"/>
      <c r="H779" s="117"/>
      <c r="I779" s="117"/>
      <c r="J779" s="117"/>
      <c r="K779" s="117"/>
      <c r="L779" s="117"/>
      <c r="M779" s="117"/>
      <c r="N779" s="117"/>
      <c r="O779" s="117"/>
      <c r="P779" s="117"/>
      <c r="Q779" s="117"/>
      <c r="R779" s="117"/>
      <c r="S779" s="117"/>
      <c r="T779" s="117"/>
      <c r="U779" s="117"/>
      <c r="V779" s="117"/>
      <c r="W779" s="117"/>
      <c r="X779" s="117"/>
      <c r="Y779" s="117"/>
      <c r="Z779" s="117"/>
    </row>
    <row r="780">
      <c r="A780" s="117"/>
      <c r="B780" s="117"/>
      <c r="C780" s="117"/>
      <c r="D780" s="117"/>
      <c r="E780" s="117"/>
      <c r="F780" s="117"/>
      <c r="G780" s="117"/>
      <c r="H780" s="117"/>
      <c r="I780" s="117"/>
      <c r="J780" s="117"/>
      <c r="K780" s="117"/>
      <c r="L780" s="117"/>
      <c r="M780" s="117"/>
      <c r="N780" s="117"/>
      <c r="O780" s="117"/>
      <c r="P780" s="117"/>
      <c r="Q780" s="117"/>
      <c r="R780" s="117"/>
      <c r="S780" s="117"/>
      <c r="T780" s="117"/>
      <c r="U780" s="117"/>
      <c r="V780" s="117"/>
      <c r="W780" s="117"/>
      <c r="X780" s="117"/>
      <c r="Y780" s="117"/>
      <c r="Z780" s="117"/>
    </row>
    <row r="781">
      <c r="A781" s="117"/>
      <c r="B781" s="117"/>
      <c r="C781" s="117"/>
      <c r="D781" s="117"/>
      <c r="E781" s="117"/>
      <c r="F781" s="117"/>
      <c r="G781" s="117"/>
      <c r="H781" s="117"/>
      <c r="I781" s="117"/>
      <c r="J781" s="117"/>
      <c r="K781" s="117"/>
      <c r="L781" s="117"/>
      <c r="M781" s="117"/>
      <c r="N781" s="117"/>
      <c r="O781" s="117"/>
      <c r="P781" s="117"/>
      <c r="Q781" s="117"/>
      <c r="R781" s="117"/>
      <c r="S781" s="117"/>
      <c r="T781" s="117"/>
      <c r="U781" s="117"/>
      <c r="V781" s="117"/>
      <c r="W781" s="117"/>
      <c r="X781" s="117"/>
      <c r="Y781" s="117"/>
      <c r="Z781" s="117"/>
    </row>
    <row r="782">
      <c r="A782" s="117"/>
      <c r="B782" s="117"/>
      <c r="C782" s="117"/>
      <c r="D782" s="117"/>
      <c r="E782" s="117"/>
      <c r="F782" s="117"/>
      <c r="G782" s="117"/>
      <c r="H782" s="117"/>
      <c r="I782" s="117"/>
      <c r="J782" s="117"/>
      <c r="K782" s="117"/>
      <c r="L782" s="117"/>
      <c r="M782" s="117"/>
      <c r="N782" s="117"/>
      <c r="O782" s="117"/>
      <c r="P782" s="117"/>
      <c r="Q782" s="117"/>
      <c r="R782" s="117"/>
      <c r="S782" s="117"/>
      <c r="T782" s="117"/>
      <c r="U782" s="117"/>
      <c r="V782" s="117"/>
      <c r="W782" s="117"/>
      <c r="X782" s="117"/>
      <c r="Y782" s="117"/>
      <c r="Z782" s="117"/>
    </row>
    <row r="783">
      <c r="A783" s="117"/>
      <c r="B783" s="117"/>
      <c r="C783" s="117"/>
      <c r="D783" s="117"/>
      <c r="E783" s="117"/>
      <c r="F783" s="117"/>
      <c r="G783" s="117"/>
      <c r="H783" s="117"/>
      <c r="I783" s="117"/>
      <c r="J783" s="117"/>
      <c r="K783" s="117"/>
      <c r="L783" s="117"/>
      <c r="M783" s="117"/>
      <c r="N783" s="117"/>
      <c r="O783" s="117"/>
      <c r="P783" s="117"/>
      <c r="Q783" s="117"/>
      <c r="R783" s="117"/>
      <c r="S783" s="117"/>
      <c r="T783" s="117"/>
      <c r="U783" s="117"/>
      <c r="V783" s="117"/>
      <c r="W783" s="117"/>
      <c r="X783" s="117"/>
      <c r="Y783" s="117"/>
      <c r="Z783" s="117"/>
    </row>
    <row r="784">
      <c r="A784" s="117"/>
      <c r="B784" s="117"/>
      <c r="C784" s="117"/>
      <c r="D784" s="117"/>
      <c r="E784" s="117"/>
      <c r="F784" s="117"/>
      <c r="G784" s="117"/>
      <c r="H784" s="117"/>
      <c r="I784" s="117"/>
      <c r="J784" s="117"/>
      <c r="K784" s="117"/>
      <c r="L784" s="117"/>
      <c r="M784" s="117"/>
      <c r="N784" s="117"/>
      <c r="O784" s="117"/>
      <c r="P784" s="117"/>
      <c r="Q784" s="117"/>
      <c r="R784" s="117"/>
      <c r="S784" s="117"/>
      <c r="T784" s="117"/>
      <c r="U784" s="117"/>
      <c r="V784" s="117"/>
      <c r="W784" s="117"/>
      <c r="X784" s="117"/>
      <c r="Y784" s="117"/>
      <c r="Z784" s="117"/>
    </row>
    <row r="785">
      <c r="A785" s="117"/>
      <c r="B785" s="117"/>
      <c r="C785" s="117"/>
      <c r="D785" s="117"/>
      <c r="E785" s="117"/>
      <c r="F785" s="117"/>
      <c r="G785" s="117"/>
      <c r="H785" s="117"/>
      <c r="I785" s="117"/>
      <c r="J785" s="117"/>
      <c r="K785" s="117"/>
      <c r="L785" s="117"/>
      <c r="M785" s="117"/>
      <c r="N785" s="117"/>
      <c r="O785" s="117"/>
      <c r="P785" s="117"/>
      <c r="Q785" s="117"/>
      <c r="R785" s="117"/>
      <c r="S785" s="117"/>
      <c r="T785" s="117"/>
      <c r="U785" s="117"/>
      <c r="V785" s="117"/>
      <c r="W785" s="117"/>
      <c r="X785" s="117"/>
      <c r="Y785" s="117"/>
      <c r="Z785" s="117"/>
    </row>
    <row r="786">
      <c r="A786" s="117"/>
      <c r="B786" s="117"/>
      <c r="C786" s="117"/>
      <c r="D786" s="117"/>
      <c r="E786" s="117"/>
      <c r="F786" s="117"/>
      <c r="G786" s="117"/>
      <c r="H786" s="117"/>
      <c r="I786" s="117"/>
      <c r="J786" s="117"/>
      <c r="K786" s="117"/>
      <c r="L786" s="117"/>
      <c r="M786" s="117"/>
      <c r="N786" s="117"/>
      <c r="O786" s="117"/>
      <c r="P786" s="117"/>
      <c r="Q786" s="117"/>
      <c r="R786" s="117"/>
      <c r="S786" s="117"/>
      <c r="T786" s="117"/>
      <c r="U786" s="117"/>
      <c r="V786" s="117"/>
      <c r="W786" s="117"/>
      <c r="X786" s="117"/>
      <c r="Y786" s="117"/>
      <c r="Z786" s="117"/>
    </row>
    <row r="787">
      <c r="A787" s="117"/>
      <c r="B787" s="117"/>
      <c r="C787" s="117"/>
      <c r="D787" s="117"/>
      <c r="E787" s="117"/>
      <c r="F787" s="117"/>
      <c r="G787" s="117"/>
      <c r="H787" s="117"/>
      <c r="I787" s="117"/>
      <c r="J787" s="117"/>
      <c r="K787" s="117"/>
      <c r="L787" s="117"/>
      <c r="M787" s="117"/>
      <c r="N787" s="117"/>
      <c r="O787" s="117"/>
      <c r="P787" s="117"/>
      <c r="Q787" s="117"/>
      <c r="R787" s="117"/>
      <c r="S787" s="117"/>
      <c r="T787" s="117"/>
      <c r="U787" s="117"/>
      <c r="V787" s="117"/>
      <c r="W787" s="117"/>
      <c r="X787" s="117"/>
      <c r="Y787" s="117"/>
      <c r="Z787" s="117"/>
    </row>
    <row r="788">
      <c r="A788" s="117"/>
      <c r="B788" s="117"/>
      <c r="C788" s="117"/>
      <c r="D788" s="117"/>
      <c r="E788" s="117"/>
      <c r="F788" s="117"/>
      <c r="G788" s="117"/>
      <c r="H788" s="117"/>
      <c r="I788" s="117"/>
      <c r="J788" s="117"/>
      <c r="K788" s="117"/>
      <c r="L788" s="117"/>
      <c r="M788" s="117"/>
      <c r="N788" s="117"/>
      <c r="O788" s="117"/>
      <c r="P788" s="117"/>
      <c r="Q788" s="117"/>
      <c r="R788" s="117"/>
      <c r="S788" s="117"/>
      <c r="T788" s="117"/>
      <c r="U788" s="117"/>
      <c r="V788" s="117"/>
      <c r="W788" s="117"/>
      <c r="X788" s="117"/>
      <c r="Y788" s="117"/>
      <c r="Z788" s="117"/>
    </row>
    <row r="789">
      <c r="A789" s="117"/>
      <c r="B789" s="117"/>
      <c r="C789" s="117"/>
      <c r="D789" s="117"/>
      <c r="E789" s="117"/>
      <c r="F789" s="117"/>
      <c r="G789" s="117"/>
      <c r="H789" s="117"/>
      <c r="I789" s="117"/>
      <c r="J789" s="117"/>
      <c r="K789" s="117"/>
      <c r="L789" s="117"/>
      <c r="M789" s="117"/>
      <c r="N789" s="117"/>
      <c r="O789" s="117"/>
      <c r="P789" s="117"/>
      <c r="Q789" s="117"/>
      <c r="R789" s="117"/>
      <c r="S789" s="117"/>
      <c r="T789" s="117"/>
      <c r="U789" s="117"/>
      <c r="V789" s="117"/>
      <c r="W789" s="117"/>
      <c r="X789" s="117"/>
      <c r="Y789" s="117"/>
      <c r="Z789" s="117"/>
    </row>
    <row r="790">
      <c r="A790" s="117"/>
      <c r="B790" s="117"/>
      <c r="C790" s="117"/>
      <c r="D790" s="117"/>
      <c r="E790" s="117"/>
      <c r="F790" s="117"/>
      <c r="G790" s="117"/>
      <c r="H790" s="117"/>
      <c r="I790" s="117"/>
      <c r="J790" s="117"/>
      <c r="K790" s="117"/>
      <c r="L790" s="117"/>
      <c r="M790" s="117"/>
      <c r="N790" s="117"/>
      <c r="O790" s="117"/>
      <c r="P790" s="117"/>
      <c r="Q790" s="117"/>
      <c r="R790" s="117"/>
      <c r="S790" s="117"/>
      <c r="T790" s="117"/>
      <c r="U790" s="117"/>
      <c r="V790" s="117"/>
      <c r="W790" s="117"/>
      <c r="X790" s="117"/>
      <c r="Y790" s="117"/>
      <c r="Z790" s="117"/>
    </row>
    <row r="791">
      <c r="A791" s="117"/>
      <c r="B791" s="117"/>
      <c r="C791" s="117"/>
      <c r="D791" s="117"/>
      <c r="E791" s="117"/>
      <c r="F791" s="117"/>
      <c r="G791" s="117"/>
      <c r="H791" s="117"/>
      <c r="I791" s="117"/>
      <c r="J791" s="117"/>
      <c r="K791" s="117"/>
      <c r="L791" s="117"/>
      <c r="M791" s="117"/>
      <c r="N791" s="117"/>
      <c r="O791" s="117"/>
      <c r="P791" s="117"/>
      <c r="Q791" s="117"/>
      <c r="R791" s="117"/>
      <c r="S791" s="117"/>
      <c r="T791" s="117"/>
      <c r="U791" s="117"/>
      <c r="V791" s="117"/>
      <c r="W791" s="117"/>
      <c r="X791" s="117"/>
      <c r="Y791" s="117"/>
      <c r="Z791" s="117"/>
    </row>
    <row r="792">
      <c r="A792" s="117"/>
      <c r="B792" s="117"/>
      <c r="C792" s="117"/>
      <c r="D792" s="117"/>
      <c r="E792" s="117"/>
      <c r="F792" s="117"/>
      <c r="G792" s="117"/>
      <c r="H792" s="117"/>
      <c r="I792" s="117"/>
      <c r="J792" s="117"/>
      <c r="K792" s="117"/>
      <c r="L792" s="117"/>
      <c r="M792" s="117"/>
      <c r="N792" s="117"/>
      <c r="O792" s="117"/>
      <c r="P792" s="117"/>
      <c r="Q792" s="117"/>
      <c r="R792" s="117"/>
      <c r="S792" s="117"/>
      <c r="T792" s="117"/>
      <c r="U792" s="117"/>
      <c r="V792" s="117"/>
      <c r="W792" s="117"/>
      <c r="X792" s="117"/>
      <c r="Y792" s="117"/>
      <c r="Z792" s="117"/>
    </row>
    <row r="793">
      <c r="A793" s="117"/>
      <c r="B793" s="117"/>
      <c r="C793" s="117"/>
      <c r="D793" s="117"/>
      <c r="E793" s="117"/>
      <c r="F793" s="117"/>
      <c r="G793" s="117"/>
      <c r="H793" s="117"/>
      <c r="I793" s="117"/>
      <c r="J793" s="117"/>
      <c r="K793" s="117"/>
      <c r="L793" s="117"/>
      <c r="M793" s="117"/>
      <c r="N793" s="117"/>
      <c r="O793" s="117"/>
      <c r="P793" s="117"/>
      <c r="Q793" s="117"/>
      <c r="R793" s="117"/>
      <c r="S793" s="117"/>
      <c r="T793" s="117"/>
      <c r="U793" s="117"/>
      <c r="V793" s="117"/>
      <c r="W793" s="117"/>
      <c r="X793" s="117"/>
      <c r="Y793" s="117"/>
      <c r="Z793" s="117"/>
    </row>
    <row r="794">
      <c r="A794" s="117"/>
      <c r="B794" s="117"/>
      <c r="C794" s="117"/>
      <c r="D794" s="117"/>
      <c r="E794" s="117"/>
      <c r="F794" s="117"/>
      <c r="G794" s="117"/>
      <c r="H794" s="117"/>
      <c r="I794" s="117"/>
      <c r="J794" s="117"/>
      <c r="K794" s="117"/>
      <c r="L794" s="117"/>
      <c r="M794" s="117"/>
      <c r="N794" s="117"/>
      <c r="O794" s="117"/>
      <c r="P794" s="117"/>
      <c r="Q794" s="117"/>
      <c r="R794" s="117"/>
      <c r="S794" s="117"/>
      <c r="T794" s="117"/>
      <c r="U794" s="117"/>
      <c r="V794" s="117"/>
      <c r="W794" s="117"/>
      <c r="X794" s="117"/>
      <c r="Y794" s="117"/>
      <c r="Z794" s="117"/>
    </row>
    <row r="795">
      <c r="A795" s="117"/>
      <c r="B795" s="117"/>
      <c r="C795" s="117"/>
      <c r="D795" s="117"/>
      <c r="E795" s="117"/>
      <c r="F795" s="117"/>
      <c r="G795" s="117"/>
      <c r="H795" s="117"/>
      <c r="I795" s="117"/>
      <c r="J795" s="117"/>
      <c r="K795" s="117"/>
      <c r="L795" s="117"/>
      <c r="M795" s="117"/>
      <c r="N795" s="117"/>
      <c r="O795" s="117"/>
      <c r="P795" s="117"/>
      <c r="Q795" s="117"/>
      <c r="R795" s="117"/>
      <c r="S795" s="117"/>
      <c r="T795" s="117"/>
      <c r="U795" s="117"/>
      <c r="V795" s="117"/>
      <c r="W795" s="117"/>
      <c r="X795" s="117"/>
      <c r="Y795" s="117"/>
      <c r="Z795" s="117"/>
    </row>
    <row r="796">
      <c r="A796" s="117"/>
      <c r="B796" s="117"/>
      <c r="C796" s="117"/>
      <c r="D796" s="117"/>
      <c r="E796" s="117"/>
      <c r="F796" s="117"/>
      <c r="G796" s="117"/>
      <c r="H796" s="117"/>
      <c r="I796" s="117"/>
      <c r="J796" s="117"/>
      <c r="K796" s="117"/>
      <c r="L796" s="117"/>
      <c r="M796" s="117"/>
      <c r="N796" s="117"/>
      <c r="O796" s="117"/>
      <c r="P796" s="117"/>
      <c r="Q796" s="117"/>
      <c r="R796" s="117"/>
      <c r="S796" s="117"/>
      <c r="T796" s="117"/>
      <c r="U796" s="117"/>
      <c r="V796" s="117"/>
      <c r="W796" s="117"/>
      <c r="X796" s="117"/>
      <c r="Y796" s="117"/>
      <c r="Z796" s="117"/>
    </row>
    <row r="797">
      <c r="A797" s="117"/>
      <c r="B797" s="117"/>
      <c r="C797" s="117"/>
      <c r="D797" s="117"/>
      <c r="E797" s="117"/>
      <c r="F797" s="117"/>
      <c r="G797" s="117"/>
      <c r="H797" s="117"/>
      <c r="I797" s="117"/>
      <c r="J797" s="117"/>
      <c r="K797" s="117"/>
      <c r="L797" s="117"/>
      <c r="M797" s="117"/>
      <c r="N797" s="117"/>
      <c r="O797" s="117"/>
      <c r="P797" s="117"/>
      <c r="Q797" s="117"/>
      <c r="R797" s="117"/>
      <c r="S797" s="117"/>
      <c r="T797" s="117"/>
      <c r="U797" s="117"/>
      <c r="V797" s="117"/>
      <c r="W797" s="117"/>
      <c r="X797" s="117"/>
      <c r="Y797" s="117"/>
      <c r="Z797" s="117"/>
    </row>
    <row r="798">
      <c r="A798" s="117"/>
      <c r="B798" s="117"/>
      <c r="C798" s="117"/>
      <c r="D798" s="117"/>
      <c r="E798" s="117"/>
      <c r="F798" s="117"/>
      <c r="G798" s="117"/>
      <c r="H798" s="117"/>
      <c r="I798" s="117"/>
      <c r="J798" s="117"/>
      <c r="K798" s="117"/>
      <c r="L798" s="117"/>
      <c r="M798" s="117"/>
      <c r="N798" s="117"/>
      <c r="O798" s="117"/>
      <c r="P798" s="117"/>
      <c r="Q798" s="117"/>
      <c r="R798" s="117"/>
      <c r="S798" s="117"/>
      <c r="T798" s="117"/>
      <c r="U798" s="117"/>
      <c r="V798" s="117"/>
      <c r="W798" s="117"/>
      <c r="X798" s="117"/>
      <c r="Y798" s="117"/>
      <c r="Z798" s="117"/>
    </row>
    <row r="799">
      <c r="A799" s="117"/>
      <c r="B799" s="117"/>
      <c r="C799" s="117"/>
      <c r="D799" s="117"/>
      <c r="E799" s="117"/>
      <c r="F799" s="117"/>
      <c r="G799" s="117"/>
      <c r="H799" s="117"/>
      <c r="I799" s="117"/>
      <c r="J799" s="117"/>
      <c r="K799" s="117"/>
      <c r="L799" s="117"/>
      <c r="M799" s="117"/>
      <c r="N799" s="117"/>
      <c r="O799" s="117"/>
      <c r="P799" s="117"/>
      <c r="Q799" s="117"/>
      <c r="R799" s="117"/>
      <c r="S799" s="117"/>
      <c r="T799" s="117"/>
      <c r="U799" s="117"/>
      <c r="V799" s="117"/>
      <c r="W799" s="117"/>
      <c r="X799" s="117"/>
      <c r="Y799" s="117"/>
      <c r="Z799" s="117"/>
    </row>
    <row r="800">
      <c r="A800" s="117"/>
      <c r="B800" s="117"/>
      <c r="C800" s="117"/>
      <c r="D800" s="117"/>
      <c r="E800" s="117"/>
      <c r="F800" s="117"/>
      <c r="G800" s="117"/>
      <c r="H800" s="117"/>
      <c r="I800" s="117"/>
      <c r="J800" s="117"/>
      <c r="K800" s="117"/>
      <c r="L800" s="117"/>
      <c r="M800" s="117"/>
      <c r="N800" s="117"/>
      <c r="O800" s="117"/>
      <c r="P800" s="117"/>
      <c r="Q800" s="117"/>
      <c r="R800" s="117"/>
      <c r="S800" s="117"/>
      <c r="T800" s="117"/>
      <c r="U800" s="117"/>
      <c r="V800" s="117"/>
      <c r="W800" s="117"/>
      <c r="X800" s="117"/>
      <c r="Y800" s="117"/>
      <c r="Z800" s="117"/>
    </row>
    <row r="801">
      <c r="A801" s="117"/>
      <c r="B801" s="117"/>
      <c r="C801" s="117"/>
      <c r="D801" s="117"/>
      <c r="E801" s="117"/>
      <c r="F801" s="117"/>
      <c r="G801" s="117"/>
      <c r="H801" s="117"/>
      <c r="I801" s="117"/>
      <c r="J801" s="117"/>
      <c r="K801" s="117"/>
      <c r="L801" s="117"/>
      <c r="M801" s="117"/>
      <c r="N801" s="117"/>
      <c r="O801" s="117"/>
      <c r="P801" s="117"/>
      <c r="Q801" s="117"/>
      <c r="R801" s="117"/>
      <c r="S801" s="117"/>
      <c r="T801" s="117"/>
      <c r="U801" s="117"/>
      <c r="V801" s="117"/>
      <c r="W801" s="117"/>
      <c r="X801" s="117"/>
      <c r="Y801" s="117"/>
      <c r="Z801" s="117"/>
    </row>
    <row r="802">
      <c r="A802" s="117"/>
      <c r="B802" s="117"/>
      <c r="C802" s="117"/>
      <c r="D802" s="117"/>
      <c r="E802" s="117"/>
      <c r="F802" s="117"/>
      <c r="G802" s="117"/>
      <c r="H802" s="117"/>
      <c r="I802" s="117"/>
      <c r="J802" s="117"/>
      <c r="K802" s="117"/>
      <c r="L802" s="117"/>
      <c r="M802" s="117"/>
      <c r="N802" s="117"/>
      <c r="O802" s="117"/>
      <c r="P802" s="117"/>
      <c r="Q802" s="117"/>
      <c r="R802" s="117"/>
      <c r="S802" s="117"/>
      <c r="T802" s="117"/>
      <c r="U802" s="117"/>
      <c r="V802" s="117"/>
      <c r="W802" s="117"/>
      <c r="X802" s="117"/>
      <c r="Y802" s="117"/>
      <c r="Z802" s="117"/>
    </row>
    <row r="803">
      <c r="A803" s="117"/>
      <c r="B803" s="117"/>
      <c r="C803" s="117"/>
      <c r="D803" s="117"/>
      <c r="E803" s="117"/>
      <c r="F803" s="117"/>
      <c r="G803" s="117"/>
      <c r="H803" s="117"/>
      <c r="I803" s="117"/>
      <c r="J803" s="117"/>
      <c r="K803" s="117"/>
      <c r="L803" s="117"/>
      <c r="M803" s="117"/>
      <c r="N803" s="117"/>
      <c r="O803" s="117"/>
      <c r="P803" s="117"/>
      <c r="Q803" s="117"/>
      <c r="R803" s="117"/>
      <c r="S803" s="117"/>
      <c r="T803" s="117"/>
      <c r="U803" s="117"/>
      <c r="V803" s="117"/>
      <c r="W803" s="117"/>
      <c r="X803" s="117"/>
      <c r="Y803" s="117"/>
      <c r="Z803" s="117"/>
    </row>
    <row r="804">
      <c r="A804" s="117"/>
      <c r="B804" s="117"/>
      <c r="C804" s="117"/>
      <c r="D804" s="117"/>
      <c r="E804" s="117"/>
      <c r="F804" s="117"/>
      <c r="G804" s="117"/>
      <c r="H804" s="117"/>
      <c r="I804" s="117"/>
      <c r="J804" s="117"/>
      <c r="K804" s="117"/>
      <c r="L804" s="117"/>
      <c r="M804" s="117"/>
      <c r="N804" s="117"/>
      <c r="O804" s="117"/>
      <c r="P804" s="117"/>
      <c r="Q804" s="117"/>
      <c r="R804" s="117"/>
      <c r="S804" s="117"/>
      <c r="T804" s="117"/>
      <c r="U804" s="117"/>
      <c r="V804" s="117"/>
      <c r="W804" s="117"/>
      <c r="X804" s="117"/>
      <c r="Y804" s="117"/>
      <c r="Z804" s="117"/>
    </row>
    <row r="805">
      <c r="A805" s="117"/>
      <c r="B805" s="117"/>
      <c r="C805" s="117"/>
      <c r="D805" s="117"/>
      <c r="E805" s="117"/>
      <c r="F805" s="117"/>
      <c r="G805" s="117"/>
      <c r="H805" s="117"/>
      <c r="I805" s="117"/>
      <c r="J805" s="117"/>
      <c r="K805" s="117"/>
      <c r="L805" s="117"/>
      <c r="M805" s="117"/>
      <c r="N805" s="117"/>
      <c r="O805" s="117"/>
      <c r="P805" s="117"/>
      <c r="Q805" s="117"/>
      <c r="R805" s="117"/>
      <c r="S805" s="117"/>
      <c r="T805" s="117"/>
      <c r="U805" s="117"/>
      <c r="V805" s="117"/>
      <c r="W805" s="117"/>
      <c r="X805" s="117"/>
      <c r="Y805" s="117"/>
      <c r="Z805" s="117"/>
    </row>
    <row r="806">
      <c r="A806" s="117"/>
      <c r="B806" s="117"/>
      <c r="C806" s="117"/>
      <c r="D806" s="117"/>
      <c r="E806" s="117"/>
      <c r="F806" s="117"/>
      <c r="G806" s="117"/>
      <c r="H806" s="117"/>
      <c r="I806" s="117"/>
      <c r="J806" s="117"/>
      <c r="K806" s="117"/>
      <c r="L806" s="117"/>
      <c r="M806" s="117"/>
      <c r="N806" s="117"/>
      <c r="O806" s="117"/>
      <c r="P806" s="117"/>
      <c r="Q806" s="117"/>
      <c r="R806" s="117"/>
      <c r="S806" s="117"/>
      <c r="T806" s="117"/>
      <c r="U806" s="117"/>
      <c r="V806" s="117"/>
      <c r="W806" s="117"/>
      <c r="X806" s="117"/>
      <c r="Y806" s="117"/>
      <c r="Z806" s="117"/>
    </row>
    <row r="807">
      <c r="A807" s="117"/>
      <c r="B807" s="117"/>
      <c r="C807" s="117"/>
      <c r="D807" s="117"/>
      <c r="E807" s="117"/>
      <c r="F807" s="117"/>
      <c r="G807" s="117"/>
      <c r="H807" s="117"/>
      <c r="I807" s="117"/>
      <c r="J807" s="117"/>
      <c r="K807" s="117"/>
      <c r="L807" s="117"/>
      <c r="M807" s="117"/>
      <c r="N807" s="117"/>
      <c r="O807" s="117"/>
      <c r="P807" s="117"/>
      <c r="Q807" s="117"/>
      <c r="R807" s="117"/>
      <c r="S807" s="117"/>
      <c r="T807" s="117"/>
      <c r="U807" s="117"/>
      <c r="V807" s="117"/>
      <c r="W807" s="117"/>
      <c r="X807" s="117"/>
      <c r="Y807" s="117"/>
      <c r="Z807" s="117"/>
    </row>
    <row r="808">
      <c r="A808" s="117"/>
      <c r="B808" s="117"/>
      <c r="C808" s="117"/>
      <c r="D808" s="117"/>
      <c r="E808" s="117"/>
      <c r="F808" s="117"/>
      <c r="G808" s="117"/>
      <c r="H808" s="117"/>
      <c r="I808" s="117"/>
      <c r="J808" s="117"/>
      <c r="K808" s="117"/>
      <c r="L808" s="117"/>
      <c r="M808" s="117"/>
      <c r="N808" s="117"/>
      <c r="O808" s="117"/>
      <c r="P808" s="117"/>
      <c r="Q808" s="117"/>
      <c r="R808" s="117"/>
      <c r="S808" s="117"/>
      <c r="T808" s="117"/>
      <c r="U808" s="117"/>
      <c r="V808" s="117"/>
      <c r="W808" s="117"/>
      <c r="X808" s="117"/>
      <c r="Y808" s="117"/>
      <c r="Z808" s="117"/>
    </row>
    <row r="809">
      <c r="A809" s="117"/>
      <c r="B809" s="117"/>
      <c r="C809" s="117"/>
      <c r="D809" s="117"/>
      <c r="E809" s="117"/>
      <c r="F809" s="117"/>
      <c r="G809" s="117"/>
      <c r="H809" s="117"/>
      <c r="I809" s="117"/>
      <c r="J809" s="117"/>
      <c r="K809" s="117"/>
      <c r="L809" s="117"/>
      <c r="M809" s="117"/>
      <c r="N809" s="117"/>
      <c r="O809" s="117"/>
      <c r="P809" s="117"/>
      <c r="Q809" s="117"/>
      <c r="R809" s="117"/>
      <c r="S809" s="117"/>
      <c r="T809" s="117"/>
      <c r="U809" s="117"/>
      <c r="V809" s="117"/>
      <c r="W809" s="117"/>
      <c r="X809" s="117"/>
      <c r="Y809" s="117"/>
      <c r="Z809" s="117"/>
    </row>
    <row r="810">
      <c r="A810" s="117"/>
      <c r="B810" s="117"/>
      <c r="C810" s="117"/>
      <c r="D810" s="117"/>
      <c r="E810" s="117"/>
      <c r="F810" s="117"/>
      <c r="G810" s="117"/>
      <c r="H810" s="117"/>
      <c r="I810" s="117"/>
      <c r="J810" s="117"/>
      <c r="K810" s="117"/>
      <c r="L810" s="117"/>
      <c r="M810" s="117"/>
      <c r="N810" s="117"/>
      <c r="O810" s="117"/>
      <c r="P810" s="117"/>
      <c r="Q810" s="117"/>
      <c r="R810" s="117"/>
      <c r="S810" s="117"/>
      <c r="T810" s="117"/>
      <c r="U810" s="117"/>
      <c r="V810" s="117"/>
      <c r="W810" s="117"/>
      <c r="X810" s="117"/>
      <c r="Y810" s="117"/>
      <c r="Z810" s="117"/>
    </row>
    <row r="811">
      <c r="A811" s="117"/>
      <c r="B811" s="117"/>
      <c r="C811" s="117"/>
      <c r="D811" s="117"/>
      <c r="E811" s="117"/>
      <c r="F811" s="117"/>
      <c r="G811" s="117"/>
      <c r="H811" s="117"/>
      <c r="I811" s="117"/>
      <c r="J811" s="117"/>
      <c r="K811" s="117"/>
      <c r="L811" s="117"/>
      <c r="M811" s="117"/>
      <c r="N811" s="117"/>
      <c r="O811" s="117"/>
      <c r="P811" s="117"/>
      <c r="Q811" s="117"/>
      <c r="R811" s="117"/>
      <c r="S811" s="117"/>
      <c r="T811" s="117"/>
      <c r="U811" s="117"/>
      <c r="V811" s="117"/>
      <c r="W811" s="117"/>
      <c r="X811" s="117"/>
      <c r="Y811" s="117"/>
      <c r="Z811" s="117"/>
    </row>
    <row r="812">
      <c r="A812" s="117"/>
      <c r="B812" s="117"/>
      <c r="C812" s="117"/>
      <c r="D812" s="117"/>
      <c r="E812" s="117"/>
      <c r="F812" s="117"/>
      <c r="G812" s="117"/>
      <c r="H812" s="117"/>
      <c r="I812" s="117"/>
      <c r="J812" s="117"/>
      <c r="K812" s="117"/>
      <c r="L812" s="117"/>
      <c r="M812" s="117"/>
      <c r="N812" s="117"/>
      <c r="O812" s="117"/>
      <c r="P812" s="117"/>
      <c r="Q812" s="117"/>
      <c r="R812" s="117"/>
      <c r="S812" s="117"/>
      <c r="T812" s="117"/>
      <c r="U812" s="117"/>
      <c r="V812" s="117"/>
      <c r="W812" s="117"/>
      <c r="X812" s="117"/>
      <c r="Y812" s="117"/>
      <c r="Z812" s="117"/>
    </row>
    <row r="813">
      <c r="A813" s="117"/>
      <c r="B813" s="117"/>
      <c r="C813" s="117"/>
      <c r="D813" s="117"/>
      <c r="E813" s="117"/>
      <c r="F813" s="117"/>
      <c r="G813" s="117"/>
      <c r="H813" s="117"/>
      <c r="I813" s="117"/>
      <c r="J813" s="117"/>
      <c r="K813" s="117"/>
      <c r="L813" s="117"/>
      <c r="M813" s="117"/>
      <c r="N813" s="117"/>
      <c r="O813" s="117"/>
      <c r="P813" s="117"/>
      <c r="Q813" s="117"/>
      <c r="R813" s="117"/>
      <c r="S813" s="117"/>
      <c r="T813" s="117"/>
      <c r="U813" s="117"/>
      <c r="V813" s="117"/>
      <c r="W813" s="117"/>
      <c r="X813" s="117"/>
      <c r="Y813" s="117"/>
      <c r="Z813" s="117"/>
    </row>
    <row r="814">
      <c r="A814" s="117"/>
      <c r="B814" s="117"/>
      <c r="C814" s="117"/>
      <c r="D814" s="117"/>
      <c r="E814" s="117"/>
      <c r="F814" s="117"/>
      <c r="G814" s="117"/>
      <c r="H814" s="117"/>
      <c r="I814" s="117"/>
      <c r="J814" s="117"/>
      <c r="K814" s="117"/>
      <c r="L814" s="117"/>
      <c r="M814" s="117"/>
      <c r="N814" s="117"/>
      <c r="O814" s="117"/>
      <c r="P814" s="117"/>
      <c r="Q814" s="117"/>
      <c r="R814" s="117"/>
      <c r="S814" s="117"/>
      <c r="T814" s="117"/>
      <c r="U814" s="117"/>
      <c r="V814" s="117"/>
      <c r="W814" s="117"/>
      <c r="X814" s="117"/>
      <c r="Y814" s="117"/>
      <c r="Z814" s="117"/>
    </row>
    <row r="815">
      <c r="A815" s="117"/>
      <c r="B815" s="117"/>
      <c r="C815" s="117"/>
      <c r="D815" s="117"/>
      <c r="E815" s="117"/>
      <c r="F815" s="117"/>
      <c r="G815" s="117"/>
      <c r="H815" s="117"/>
      <c r="I815" s="117"/>
      <c r="J815" s="117"/>
      <c r="K815" s="117"/>
      <c r="L815" s="117"/>
      <c r="M815" s="117"/>
      <c r="N815" s="117"/>
      <c r="O815" s="117"/>
      <c r="P815" s="117"/>
      <c r="Q815" s="117"/>
      <c r="R815" s="117"/>
      <c r="S815" s="117"/>
      <c r="T815" s="117"/>
      <c r="U815" s="117"/>
      <c r="V815" s="117"/>
      <c r="W815" s="117"/>
      <c r="X815" s="117"/>
      <c r="Y815" s="117"/>
      <c r="Z815" s="117"/>
    </row>
    <row r="816">
      <c r="A816" s="117"/>
      <c r="B816" s="117"/>
      <c r="C816" s="117"/>
      <c r="D816" s="117"/>
      <c r="E816" s="117"/>
      <c r="F816" s="117"/>
      <c r="G816" s="117"/>
      <c r="H816" s="117"/>
      <c r="I816" s="117"/>
      <c r="J816" s="117"/>
      <c r="K816" s="117"/>
      <c r="L816" s="117"/>
      <c r="M816" s="117"/>
      <c r="N816" s="117"/>
      <c r="O816" s="117"/>
      <c r="P816" s="117"/>
      <c r="Q816" s="117"/>
      <c r="R816" s="117"/>
      <c r="S816" s="117"/>
      <c r="T816" s="117"/>
      <c r="U816" s="117"/>
      <c r="V816" s="117"/>
      <c r="W816" s="117"/>
      <c r="X816" s="117"/>
      <c r="Y816" s="117"/>
      <c r="Z816" s="117"/>
    </row>
    <row r="817">
      <c r="A817" s="117"/>
      <c r="B817" s="117"/>
      <c r="C817" s="117"/>
      <c r="D817" s="117"/>
      <c r="E817" s="117"/>
      <c r="F817" s="117"/>
      <c r="G817" s="117"/>
      <c r="H817" s="117"/>
      <c r="I817" s="117"/>
      <c r="J817" s="117"/>
      <c r="K817" s="117"/>
      <c r="L817" s="117"/>
      <c r="M817" s="117"/>
      <c r="N817" s="117"/>
      <c r="O817" s="117"/>
      <c r="P817" s="117"/>
      <c r="Q817" s="117"/>
      <c r="R817" s="117"/>
      <c r="S817" s="117"/>
      <c r="T817" s="117"/>
      <c r="U817" s="117"/>
      <c r="V817" s="117"/>
      <c r="W817" s="117"/>
      <c r="X817" s="117"/>
      <c r="Y817" s="117"/>
      <c r="Z817" s="117"/>
    </row>
    <row r="818">
      <c r="A818" s="117"/>
      <c r="B818" s="117"/>
      <c r="C818" s="117"/>
      <c r="D818" s="117"/>
      <c r="E818" s="117"/>
      <c r="F818" s="117"/>
      <c r="G818" s="117"/>
      <c r="H818" s="117"/>
      <c r="I818" s="117"/>
      <c r="J818" s="117"/>
      <c r="K818" s="117"/>
      <c r="L818" s="117"/>
      <c r="M818" s="117"/>
      <c r="N818" s="117"/>
      <c r="O818" s="117"/>
      <c r="P818" s="117"/>
      <c r="Q818" s="117"/>
      <c r="R818" s="117"/>
      <c r="S818" s="117"/>
      <c r="T818" s="117"/>
      <c r="U818" s="117"/>
      <c r="V818" s="117"/>
      <c r="W818" s="117"/>
      <c r="X818" s="117"/>
      <c r="Y818" s="117"/>
      <c r="Z818" s="117"/>
    </row>
    <row r="819">
      <c r="A819" s="117"/>
      <c r="B819" s="117"/>
      <c r="C819" s="117"/>
      <c r="D819" s="117"/>
      <c r="E819" s="117"/>
      <c r="F819" s="117"/>
      <c r="G819" s="117"/>
      <c r="H819" s="117"/>
      <c r="I819" s="117"/>
      <c r="J819" s="117"/>
      <c r="K819" s="117"/>
      <c r="L819" s="117"/>
      <c r="M819" s="117"/>
      <c r="N819" s="117"/>
      <c r="O819" s="117"/>
      <c r="P819" s="117"/>
      <c r="Q819" s="117"/>
      <c r="R819" s="117"/>
      <c r="S819" s="117"/>
      <c r="T819" s="117"/>
      <c r="U819" s="117"/>
      <c r="V819" s="117"/>
      <c r="W819" s="117"/>
      <c r="X819" s="117"/>
      <c r="Y819" s="117"/>
      <c r="Z819" s="117"/>
    </row>
    <row r="820">
      <c r="A820" s="117"/>
      <c r="B820" s="117"/>
      <c r="C820" s="117"/>
      <c r="D820" s="117"/>
      <c r="E820" s="117"/>
      <c r="F820" s="117"/>
      <c r="G820" s="117"/>
      <c r="H820" s="117"/>
      <c r="I820" s="117"/>
      <c r="J820" s="117"/>
      <c r="K820" s="117"/>
      <c r="L820" s="117"/>
      <c r="M820" s="117"/>
      <c r="N820" s="117"/>
      <c r="O820" s="117"/>
      <c r="P820" s="117"/>
      <c r="Q820" s="117"/>
      <c r="R820" s="117"/>
      <c r="S820" s="117"/>
      <c r="T820" s="117"/>
      <c r="U820" s="117"/>
      <c r="V820" s="117"/>
      <c r="W820" s="117"/>
      <c r="X820" s="117"/>
      <c r="Y820" s="117"/>
      <c r="Z820" s="117"/>
    </row>
    <row r="821">
      <c r="A821" s="117"/>
      <c r="B821" s="117"/>
      <c r="C821" s="117"/>
      <c r="D821" s="117"/>
      <c r="E821" s="117"/>
      <c r="F821" s="117"/>
      <c r="G821" s="117"/>
      <c r="H821" s="117"/>
      <c r="I821" s="117"/>
      <c r="J821" s="117"/>
      <c r="K821" s="117"/>
      <c r="L821" s="117"/>
      <c r="M821" s="117"/>
      <c r="N821" s="117"/>
      <c r="O821" s="117"/>
      <c r="P821" s="117"/>
      <c r="Q821" s="117"/>
      <c r="R821" s="117"/>
      <c r="S821" s="117"/>
      <c r="T821" s="117"/>
      <c r="U821" s="117"/>
      <c r="V821" s="117"/>
      <c r="W821" s="117"/>
      <c r="X821" s="117"/>
      <c r="Y821" s="117"/>
      <c r="Z821" s="117"/>
    </row>
    <row r="822">
      <c r="A822" s="117"/>
      <c r="B822" s="117"/>
      <c r="C822" s="117"/>
      <c r="D822" s="117"/>
      <c r="E822" s="117"/>
      <c r="F822" s="117"/>
      <c r="G822" s="117"/>
      <c r="H822" s="117"/>
      <c r="I822" s="117"/>
      <c r="J822" s="117"/>
      <c r="K822" s="117"/>
      <c r="L822" s="117"/>
      <c r="M822" s="117"/>
      <c r="N822" s="117"/>
      <c r="O822" s="117"/>
      <c r="P822" s="117"/>
      <c r="Q822" s="117"/>
      <c r="R822" s="117"/>
      <c r="S822" s="117"/>
      <c r="T822" s="117"/>
      <c r="U822" s="117"/>
      <c r="V822" s="117"/>
      <c r="W822" s="117"/>
      <c r="X822" s="117"/>
      <c r="Y822" s="117"/>
      <c r="Z822" s="117"/>
    </row>
    <row r="823">
      <c r="A823" s="117"/>
      <c r="B823" s="117"/>
      <c r="C823" s="117"/>
      <c r="D823" s="117"/>
      <c r="E823" s="117"/>
      <c r="F823" s="117"/>
      <c r="G823" s="117"/>
      <c r="H823" s="117"/>
      <c r="I823" s="117"/>
      <c r="J823" s="117"/>
      <c r="K823" s="117"/>
      <c r="L823" s="117"/>
      <c r="M823" s="117"/>
      <c r="N823" s="117"/>
      <c r="O823" s="117"/>
      <c r="P823" s="117"/>
      <c r="Q823" s="117"/>
      <c r="R823" s="117"/>
      <c r="S823" s="117"/>
      <c r="T823" s="117"/>
      <c r="U823" s="117"/>
      <c r="V823" s="117"/>
      <c r="W823" s="117"/>
      <c r="X823" s="117"/>
      <c r="Y823" s="117"/>
      <c r="Z823" s="117"/>
    </row>
    <row r="824">
      <c r="A824" s="117"/>
      <c r="B824" s="117"/>
      <c r="C824" s="117"/>
      <c r="D824" s="117"/>
      <c r="E824" s="117"/>
      <c r="F824" s="117"/>
      <c r="G824" s="117"/>
      <c r="H824" s="117"/>
      <c r="I824" s="117"/>
      <c r="J824" s="117"/>
      <c r="K824" s="117"/>
      <c r="L824" s="117"/>
      <c r="M824" s="117"/>
      <c r="N824" s="117"/>
      <c r="O824" s="117"/>
      <c r="P824" s="117"/>
      <c r="Q824" s="117"/>
      <c r="R824" s="117"/>
      <c r="S824" s="117"/>
      <c r="T824" s="117"/>
      <c r="U824" s="117"/>
      <c r="V824" s="117"/>
      <c r="W824" s="117"/>
      <c r="X824" s="117"/>
      <c r="Y824" s="117"/>
      <c r="Z824" s="117"/>
    </row>
    <row r="825">
      <c r="A825" s="117"/>
      <c r="B825" s="117"/>
      <c r="C825" s="117"/>
      <c r="D825" s="117"/>
      <c r="E825" s="117"/>
      <c r="F825" s="117"/>
      <c r="G825" s="117"/>
      <c r="H825" s="117"/>
      <c r="I825" s="117"/>
      <c r="J825" s="117"/>
      <c r="K825" s="117"/>
      <c r="L825" s="117"/>
      <c r="M825" s="117"/>
      <c r="N825" s="117"/>
      <c r="O825" s="117"/>
      <c r="P825" s="117"/>
      <c r="Q825" s="117"/>
      <c r="R825" s="117"/>
      <c r="S825" s="117"/>
      <c r="T825" s="117"/>
      <c r="U825" s="117"/>
      <c r="V825" s="117"/>
      <c r="W825" s="117"/>
      <c r="X825" s="117"/>
      <c r="Y825" s="117"/>
      <c r="Z825" s="117"/>
    </row>
    <row r="826">
      <c r="A826" s="117"/>
      <c r="B826" s="117"/>
      <c r="C826" s="117"/>
      <c r="D826" s="117"/>
      <c r="E826" s="117"/>
      <c r="F826" s="117"/>
      <c r="G826" s="117"/>
      <c r="H826" s="117"/>
      <c r="I826" s="117"/>
      <c r="J826" s="117"/>
      <c r="K826" s="117"/>
      <c r="L826" s="117"/>
      <c r="M826" s="117"/>
      <c r="N826" s="117"/>
      <c r="O826" s="117"/>
      <c r="P826" s="117"/>
      <c r="Q826" s="117"/>
      <c r="R826" s="117"/>
      <c r="S826" s="117"/>
      <c r="T826" s="117"/>
      <c r="U826" s="117"/>
      <c r="V826" s="117"/>
      <c r="W826" s="117"/>
      <c r="X826" s="117"/>
      <c r="Y826" s="117"/>
      <c r="Z826" s="117"/>
    </row>
    <row r="827">
      <c r="A827" s="117"/>
      <c r="B827" s="117"/>
      <c r="C827" s="117"/>
      <c r="D827" s="117"/>
      <c r="E827" s="117"/>
      <c r="F827" s="117"/>
      <c r="G827" s="117"/>
      <c r="H827" s="117"/>
      <c r="I827" s="117"/>
      <c r="J827" s="117"/>
      <c r="K827" s="117"/>
      <c r="L827" s="117"/>
      <c r="M827" s="117"/>
      <c r="N827" s="117"/>
      <c r="O827" s="117"/>
      <c r="P827" s="117"/>
      <c r="Q827" s="117"/>
      <c r="R827" s="117"/>
      <c r="S827" s="117"/>
      <c r="T827" s="117"/>
      <c r="U827" s="117"/>
      <c r="V827" s="117"/>
      <c r="W827" s="117"/>
      <c r="X827" s="117"/>
      <c r="Y827" s="117"/>
      <c r="Z827" s="117"/>
    </row>
    <row r="828">
      <c r="A828" s="117"/>
      <c r="B828" s="117"/>
      <c r="C828" s="117"/>
      <c r="D828" s="117"/>
      <c r="E828" s="117"/>
      <c r="F828" s="117"/>
      <c r="G828" s="117"/>
      <c r="H828" s="117"/>
      <c r="I828" s="117"/>
      <c r="J828" s="117"/>
      <c r="K828" s="117"/>
      <c r="L828" s="117"/>
      <c r="M828" s="117"/>
      <c r="N828" s="117"/>
      <c r="O828" s="117"/>
      <c r="P828" s="117"/>
      <c r="Q828" s="117"/>
      <c r="R828" s="117"/>
      <c r="S828" s="117"/>
      <c r="T828" s="117"/>
      <c r="U828" s="117"/>
      <c r="V828" s="117"/>
      <c r="W828" s="117"/>
      <c r="X828" s="117"/>
      <c r="Y828" s="117"/>
      <c r="Z828" s="117"/>
    </row>
    <row r="829">
      <c r="A829" s="117"/>
      <c r="B829" s="117"/>
      <c r="C829" s="117"/>
      <c r="D829" s="117"/>
      <c r="E829" s="117"/>
      <c r="F829" s="117"/>
      <c r="G829" s="117"/>
      <c r="H829" s="117"/>
      <c r="I829" s="117"/>
      <c r="J829" s="117"/>
      <c r="K829" s="117"/>
      <c r="L829" s="117"/>
      <c r="M829" s="117"/>
      <c r="N829" s="117"/>
      <c r="O829" s="117"/>
      <c r="P829" s="117"/>
      <c r="Q829" s="117"/>
      <c r="R829" s="117"/>
      <c r="S829" s="117"/>
      <c r="T829" s="117"/>
      <c r="U829" s="117"/>
      <c r="V829" s="117"/>
      <c r="W829" s="117"/>
      <c r="X829" s="117"/>
      <c r="Y829" s="117"/>
      <c r="Z829" s="117"/>
    </row>
    <row r="830">
      <c r="A830" s="117"/>
      <c r="B830" s="117"/>
      <c r="C830" s="117"/>
      <c r="D830" s="117"/>
      <c r="E830" s="117"/>
      <c r="F830" s="117"/>
      <c r="G830" s="117"/>
      <c r="H830" s="117"/>
      <c r="I830" s="117"/>
      <c r="J830" s="117"/>
      <c r="K830" s="117"/>
      <c r="L830" s="117"/>
      <c r="M830" s="117"/>
      <c r="N830" s="117"/>
      <c r="O830" s="117"/>
      <c r="P830" s="117"/>
      <c r="Q830" s="117"/>
      <c r="R830" s="117"/>
      <c r="S830" s="117"/>
      <c r="T830" s="117"/>
      <c r="U830" s="117"/>
      <c r="V830" s="117"/>
      <c r="W830" s="117"/>
      <c r="X830" s="117"/>
      <c r="Y830" s="117"/>
      <c r="Z830" s="117"/>
    </row>
    <row r="831">
      <c r="A831" s="117"/>
      <c r="B831" s="117"/>
      <c r="C831" s="117"/>
      <c r="D831" s="117"/>
      <c r="E831" s="117"/>
      <c r="F831" s="117"/>
      <c r="G831" s="117"/>
      <c r="H831" s="117"/>
      <c r="I831" s="117"/>
      <c r="J831" s="117"/>
      <c r="K831" s="117"/>
      <c r="L831" s="117"/>
      <c r="M831" s="117"/>
      <c r="N831" s="117"/>
      <c r="O831" s="117"/>
      <c r="P831" s="117"/>
      <c r="Q831" s="117"/>
      <c r="R831" s="117"/>
      <c r="S831" s="117"/>
      <c r="T831" s="117"/>
      <c r="U831" s="117"/>
      <c r="V831" s="117"/>
      <c r="W831" s="117"/>
      <c r="X831" s="117"/>
      <c r="Y831" s="117"/>
      <c r="Z831" s="117"/>
    </row>
    <row r="832">
      <c r="A832" s="117"/>
      <c r="B832" s="117"/>
      <c r="C832" s="117"/>
      <c r="D832" s="117"/>
      <c r="E832" s="117"/>
      <c r="F832" s="117"/>
      <c r="G832" s="117"/>
      <c r="H832" s="117"/>
      <c r="I832" s="117"/>
      <c r="J832" s="117"/>
      <c r="K832" s="117"/>
      <c r="L832" s="117"/>
      <c r="M832" s="117"/>
      <c r="N832" s="117"/>
      <c r="O832" s="117"/>
      <c r="P832" s="117"/>
      <c r="Q832" s="117"/>
      <c r="R832" s="117"/>
      <c r="S832" s="117"/>
      <c r="T832" s="117"/>
      <c r="U832" s="117"/>
      <c r="V832" s="117"/>
      <c r="W832" s="117"/>
      <c r="X832" s="117"/>
      <c r="Y832" s="117"/>
      <c r="Z832" s="117"/>
    </row>
    <row r="833">
      <c r="A833" s="117"/>
      <c r="B833" s="117"/>
      <c r="C833" s="117"/>
      <c r="D833" s="117"/>
      <c r="E833" s="117"/>
      <c r="F833" s="117"/>
      <c r="G833" s="117"/>
      <c r="H833" s="117"/>
      <c r="I833" s="117"/>
      <c r="J833" s="117"/>
      <c r="K833" s="117"/>
      <c r="L833" s="117"/>
      <c r="M833" s="117"/>
      <c r="N833" s="117"/>
      <c r="O833" s="117"/>
      <c r="P833" s="117"/>
      <c r="Q833" s="117"/>
      <c r="R833" s="117"/>
      <c r="S833" s="117"/>
      <c r="T833" s="117"/>
      <c r="U833" s="117"/>
      <c r="V833" s="117"/>
      <c r="W833" s="117"/>
      <c r="X833" s="117"/>
      <c r="Y833" s="117"/>
      <c r="Z833" s="117"/>
    </row>
    <row r="834">
      <c r="A834" s="117"/>
      <c r="B834" s="117"/>
      <c r="C834" s="117"/>
      <c r="D834" s="117"/>
      <c r="E834" s="117"/>
      <c r="F834" s="117"/>
      <c r="G834" s="117"/>
      <c r="H834" s="117"/>
      <c r="I834" s="117"/>
      <c r="J834" s="117"/>
      <c r="K834" s="117"/>
      <c r="L834" s="117"/>
      <c r="M834" s="117"/>
      <c r="N834" s="117"/>
      <c r="O834" s="117"/>
      <c r="P834" s="117"/>
      <c r="Q834" s="117"/>
      <c r="R834" s="117"/>
      <c r="S834" s="117"/>
      <c r="T834" s="117"/>
      <c r="U834" s="117"/>
      <c r="V834" s="117"/>
      <c r="W834" s="117"/>
      <c r="X834" s="117"/>
      <c r="Y834" s="117"/>
      <c r="Z834" s="117"/>
    </row>
    <row r="835">
      <c r="A835" s="117"/>
      <c r="B835" s="117"/>
      <c r="C835" s="117"/>
      <c r="D835" s="117"/>
      <c r="E835" s="117"/>
      <c r="F835" s="117"/>
      <c r="G835" s="117"/>
      <c r="H835" s="117"/>
      <c r="I835" s="117"/>
      <c r="J835" s="117"/>
      <c r="K835" s="117"/>
      <c r="L835" s="117"/>
      <c r="M835" s="117"/>
      <c r="N835" s="117"/>
      <c r="O835" s="117"/>
      <c r="P835" s="117"/>
      <c r="Q835" s="117"/>
      <c r="R835" s="117"/>
      <c r="S835" s="117"/>
      <c r="T835" s="117"/>
      <c r="U835" s="117"/>
      <c r="V835" s="117"/>
      <c r="W835" s="117"/>
      <c r="X835" s="117"/>
      <c r="Y835" s="117"/>
      <c r="Z835" s="117"/>
    </row>
    <row r="836">
      <c r="A836" s="117"/>
      <c r="B836" s="117"/>
      <c r="C836" s="117"/>
      <c r="D836" s="117"/>
      <c r="E836" s="117"/>
      <c r="F836" s="117"/>
      <c r="G836" s="117"/>
      <c r="H836" s="117"/>
      <c r="I836" s="117"/>
      <c r="J836" s="117"/>
      <c r="K836" s="117"/>
      <c r="L836" s="117"/>
      <c r="M836" s="117"/>
      <c r="N836" s="117"/>
      <c r="O836" s="117"/>
      <c r="P836" s="117"/>
      <c r="Q836" s="117"/>
      <c r="R836" s="117"/>
      <c r="S836" s="117"/>
      <c r="T836" s="117"/>
      <c r="U836" s="117"/>
      <c r="V836" s="117"/>
      <c r="W836" s="117"/>
      <c r="X836" s="117"/>
      <c r="Y836" s="117"/>
      <c r="Z836" s="117"/>
    </row>
    <row r="837">
      <c r="A837" s="117"/>
      <c r="B837" s="117"/>
      <c r="C837" s="117"/>
      <c r="D837" s="117"/>
      <c r="E837" s="117"/>
      <c r="F837" s="117"/>
      <c r="G837" s="117"/>
      <c r="H837" s="117"/>
      <c r="I837" s="117"/>
      <c r="J837" s="117"/>
      <c r="K837" s="117"/>
      <c r="L837" s="117"/>
      <c r="M837" s="117"/>
      <c r="N837" s="117"/>
      <c r="O837" s="117"/>
      <c r="P837" s="117"/>
      <c r="Q837" s="117"/>
      <c r="R837" s="117"/>
      <c r="S837" s="117"/>
      <c r="T837" s="117"/>
      <c r="U837" s="117"/>
      <c r="V837" s="117"/>
      <c r="W837" s="117"/>
      <c r="X837" s="117"/>
      <c r="Y837" s="117"/>
      <c r="Z837" s="117"/>
    </row>
    <row r="838">
      <c r="A838" s="117"/>
      <c r="B838" s="117"/>
      <c r="C838" s="117"/>
      <c r="D838" s="117"/>
      <c r="E838" s="117"/>
      <c r="F838" s="117"/>
      <c r="G838" s="117"/>
      <c r="H838" s="117"/>
      <c r="I838" s="117"/>
      <c r="J838" s="117"/>
      <c r="K838" s="117"/>
      <c r="L838" s="117"/>
      <c r="M838" s="117"/>
      <c r="N838" s="117"/>
      <c r="O838" s="117"/>
      <c r="P838" s="117"/>
      <c r="Q838" s="117"/>
      <c r="R838" s="117"/>
      <c r="S838" s="117"/>
      <c r="T838" s="117"/>
      <c r="U838" s="117"/>
      <c r="V838" s="117"/>
      <c r="W838" s="117"/>
      <c r="X838" s="117"/>
      <c r="Y838" s="117"/>
      <c r="Z838" s="117"/>
    </row>
    <row r="839">
      <c r="A839" s="117"/>
      <c r="B839" s="117"/>
      <c r="C839" s="117"/>
      <c r="D839" s="117"/>
      <c r="E839" s="117"/>
      <c r="F839" s="117"/>
      <c r="G839" s="117"/>
      <c r="H839" s="117"/>
      <c r="I839" s="117"/>
      <c r="J839" s="117"/>
      <c r="K839" s="117"/>
      <c r="L839" s="117"/>
      <c r="M839" s="117"/>
      <c r="N839" s="117"/>
      <c r="O839" s="117"/>
      <c r="P839" s="117"/>
      <c r="Q839" s="117"/>
      <c r="R839" s="117"/>
      <c r="S839" s="117"/>
      <c r="T839" s="117"/>
      <c r="U839" s="117"/>
      <c r="V839" s="117"/>
      <c r="W839" s="117"/>
      <c r="X839" s="117"/>
      <c r="Y839" s="117"/>
      <c r="Z839" s="117"/>
    </row>
    <row r="840">
      <c r="A840" s="117"/>
      <c r="B840" s="117"/>
      <c r="C840" s="117"/>
      <c r="D840" s="117"/>
      <c r="E840" s="117"/>
      <c r="F840" s="117"/>
      <c r="G840" s="117"/>
      <c r="H840" s="117"/>
      <c r="I840" s="117"/>
      <c r="J840" s="117"/>
      <c r="K840" s="117"/>
      <c r="L840" s="117"/>
      <c r="M840" s="117"/>
      <c r="N840" s="117"/>
      <c r="O840" s="117"/>
      <c r="P840" s="117"/>
      <c r="Q840" s="117"/>
      <c r="R840" s="117"/>
      <c r="S840" s="117"/>
      <c r="T840" s="117"/>
      <c r="U840" s="117"/>
      <c r="V840" s="117"/>
      <c r="W840" s="117"/>
      <c r="X840" s="117"/>
      <c r="Y840" s="117"/>
      <c r="Z840" s="117"/>
    </row>
    <row r="841">
      <c r="A841" s="117"/>
      <c r="B841" s="117"/>
      <c r="C841" s="117"/>
      <c r="D841" s="117"/>
      <c r="E841" s="117"/>
      <c r="F841" s="117"/>
      <c r="G841" s="117"/>
      <c r="H841" s="117"/>
      <c r="I841" s="117"/>
      <c r="J841" s="117"/>
      <c r="K841" s="117"/>
      <c r="L841" s="117"/>
      <c r="M841" s="117"/>
      <c r="N841" s="117"/>
      <c r="O841" s="117"/>
      <c r="P841" s="117"/>
      <c r="Q841" s="117"/>
      <c r="R841" s="117"/>
      <c r="S841" s="117"/>
      <c r="T841" s="117"/>
      <c r="U841" s="117"/>
      <c r="V841" s="117"/>
      <c r="W841" s="117"/>
      <c r="X841" s="117"/>
      <c r="Y841" s="117"/>
      <c r="Z841" s="117"/>
    </row>
    <row r="842">
      <c r="A842" s="117"/>
      <c r="B842" s="117"/>
      <c r="C842" s="117"/>
      <c r="D842" s="117"/>
      <c r="E842" s="117"/>
      <c r="F842" s="117"/>
      <c r="G842" s="117"/>
      <c r="H842" s="117"/>
      <c r="I842" s="117"/>
      <c r="J842" s="117"/>
      <c r="K842" s="117"/>
      <c r="L842" s="117"/>
      <c r="M842" s="117"/>
      <c r="N842" s="117"/>
      <c r="O842" s="117"/>
      <c r="P842" s="117"/>
      <c r="Q842" s="117"/>
      <c r="R842" s="117"/>
      <c r="S842" s="117"/>
      <c r="T842" s="117"/>
      <c r="U842" s="117"/>
      <c r="V842" s="117"/>
      <c r="W842" s="117"/>
      <c r="X842" s="117"/>
      <c r="Y842" s="117"/>
      <c r="Z842" s="117"/>
    </row>
    <row r="843">
      <c r="A843" s="117"/>
      <c r="B843" s="117"/>
      <c r="C843" s="117"/>
      <c r="D843" s="117"/>
      <c r="E843" s="117"/>
      <c r="F843" s="117"/>
      <c r="G843" s="117"/>
      <c r="H843" s="117"/>
      <c r="I843" s="117"/>
      <c r="J843" s="117"/>
      <c r="K843" s="117"/>
      <c r="L843" s="117"/>
      <c r="M843" s="117"/>
      <c r="N843" s="117"/>
      <c r="O843" s="117"/>
      <c r="P843" s="117"/>
      <c r="Q843" s="117"/>
      <c r="R843" s="117"/>
      <c r="S843" s="117"/>
      <c r="T843" s="117"/>
      <c r="U843" s="117"/>
      <c r="V843" s="117"/>
      <c r="W843" s="117"/>
      <c r="X843" s="117"/>
      <c r="Y843" s="117"/>
      <c r="Z843" s="117"/>
    </row>
    <row r="844">
      <c r="A844" s="117"/>
      <c r="B844" s="117"/>
      <c r="C844" s="117"/>
      <c r="D844" s="117"/>
      <c r="E844" s="117"/>
      <c r="F844" s="117"/>
      <c r="G844" s="117"/>
      <c r="H844" s="117"/>
      <c r="I844" s="117"/>
      <c r="J844" s="117"/>
      <c r="K844" s="117"/>
      <c r="L844" s="117"/>
      <c r="M844" s="117"/>
      <c r="N844" s="117"/>
      <c r="O844" s="117"/>
      <c r="P844" s="117"/>
      <c r="Q844" s="117"/>
      <c r="R844" s="117"/>
      <c r="S844" s="117"/>
      <c r="T844" s="117"/>
      <c r="U844" s="117"/>
      <c r="V844" s="117"/>
      <c r="W844" s="117"/>
      <c r="X844" s="117"/>
      <c r="Y844" s="117"/>
      <c r="Z844" s="117"/>
    </row>
    <row r="845">
      <c r="A845" s="117"/>
      <c r="B845" s="117"/>
      <c r="C845" s="117"/>
      <c r="D845" s="117"/>
      <c r="E845" s="117"/>
      <c r="F845" s="117"/>
      <c r="G845" s="117"/>
      <c r="H845" s="117"/>
      <c r="I845" s="117"/>
      <c r="J845" s="117"/>
      <c r="K845" s="117"/>
      <c r="L845" s="117"/>
      <c r="M845" s="117"/>
      <c r="N845" s="117"/>
      <c r="O845" s="117"/>
      <c r="P845" s="117"/>
      <c r="Q845" s="117"/>
      <c r="R845" s="117"/>
      <c r="S845" s="117"/>
      <c r="T845" s="117"/>
      <c r="U845" s="117"/>
      <c r="V845" s="117"/>
      <c r="W845" s="117"/>
      <c r="X845" s="117"/>
      <c r="Y845" s="117"/>
      <c r="Z845" s="117"/>
    </row>
    <row r="846">
      <c r="A846" s="117"/>
      <c r="B846" s="117"/>
      <c r="C846" s="117"/>
      <c r="D846" s="117"/>
      <c r="E846" s="117"/>
      <c r="F846" s="117"/>
      <c r="G846" s="117"/>
      <c r="H846" s="117"/>
      <c r="I846" s="117"/>
      <c r="J846" s="117"/>
      <c r="K846" s="117"/>
      <c r="L846" s="117"/>
      <c r="M846" s="117"/>
      <c r="N846" s="117"/>
      <c r="O846" s="117"/>
      <c r="P846" s="117"/>
      <c r="Q846" s="117"/>
      <c r="R846" s="117"/>
      <c r="S846" s="117"/>
      <c r="T846" s="117"/>
      <c r="U846" s="117"/>
      <c r="V846" s="117"/>
      <c r="W846" s="117"/>
      <c r="X846" s="117"/>
      <c r="Y846" s="117"/>
      <c r="Z846" s="117"/>
    </row>
    <row r="847">
      <c r="A847" s="117"/>
      <c r="B847" s="117"/>
      <c r="C847" s="117"/>
      <c r="D847" s="117"/>
      <c r="E847" s="117"/>
      <c r="F847" s="117"/>
      <c r="G847" s="117"/>
      <c r="H847" s="117"/>
      <c r="I847" s="117"/>
      <c r="J847" s="117"/>
      <c r="K847" s="117"/>
      <c r="L847" s="117"/>
      <c r="M847" s="117"/>
      <c r="N847" s="117"/>
      <c r="O847" s="117"/>
      <c r="P847" s="117"/>
      <c r="Q847" s="117"/>
      <c r="R847" s="117"/>
      <c r="S847" s="117"/>
      <c r="T847" s="117"/>
      <c r="U847" s="117"/>
      <c r="V847" s="117"/>
      <c r="W847" s="117"/>
      <c r="X847" s="117"/>
      <c r="Y847" s="117"/>
      <c r="Z847" s="117"/>
    </row>
    <row r="848">
      <c r="A848" s="117"/>
      <c r="B848" s="117"/>
      <c r="C848" s="117"/>
      <c r="D848" s="117"/>
      <c r="E848" s="117"/>
      <c r="F848" s="117"/>
      <c r="G848" s="117"/>
      <c r="H848" s="117"/>
      <c r="I848" s="117"/>
      <c r="J848" s="117"/>
      <c r="K848" s="117"/>
      <c r="L848" s="117"/>
      <c r="M848" s="117"/>
      <c r="N848" s="117"/>
      <c r="O848" s="117"/>
      <c r="P848" s="117"/>
      <c r="Q848" s="117"/>
      <c r="R848" s="117"/>
      <c r="S848" s="117"/>
      <c r="T848" s="117"/>
      <c r="U848" s="117"/>
      <c r="V848" s="117"/>
      <c r="W848" s="117"/>
      <c r="X848" s="117"/>
      <c r="Y848" s="117"/>
      <c r="Z848" s="117"/>
    </row>
    <row r="849">
      <c r="A849" s="117"/>
      <c r="B849" s="117"/>
      <c r="C849" s="117"/>
      <c r="D849" s="117"/>
      <c r="E849" s="117"/>
      <c r="F849" s="117"/>
      <c r="G849" s="117"/>
      <c r="H849" s="117"/>
      <c r="I849" s="117"/>
      <c r="J849" s="117"/>
      <c r="K849" s="117"/>
      <c r="L849" s="117"/>
      <c r="M849" s="117"/>
      <c r="N849" s="117"/>
      <c r="O849" s="117"/>
      <c r="P849" s="117"/>
      <c r="Q849" s="117"/>
      <c r="R849" s="117"/>
      <c r="S849" s="117"/>
      <c r="T849" s="117"/>
      <c r="U849" s="117"/>
      <c r="V849" s="117"/>
      <c r="W849" s="117"/>
      <c r="X849" s="117"/>
      <c r="Y849" s="117"/>
      <c r="Z849" s="117"/>
    </row>
    <row r="850">
      <c r="A850" s="117"/>
      <c r="B850" s="117"/>
      <c r="C850" s="117"/>
      <c r="D850" s="117"/>
      <c r="E850" s="117"/>
      <c r="F850" s="117"/>
      <c r="G850" s="117"/>
      <c r="H850" s="117"/>
      <c r="I850" s="117"/>
      <c r="J850" s="117"/>
      <c r="K850" s="117"/>
      <c r="L850" s="117"/>
      <c r="M850" s="117"/>
      <c r="N850" s="117"/>
      <c r="O850" s="117"/>
      <c r="P850" s="117"/>
      <c r="Q850" s="117"/>
      <c r="R850" s="117"/>
      <c r="S850" s="117"/>
      <c r="T850" s="117"/>
      <c r="U850" s="117"/>
      <c r="V850" s="117"/>
      <c r="W850" s="117"/>
      <c r="X850" s="117"/>
      <c r="Y850" s="117"/>
      <c r="Z850" s="117"/>
    </row>
    <row r="851">
      <c r="A851" s="117"/>
      <c r="B851" s="117"/>
      <c r="C851" s="117"/>
      <c r="D851" s="117"/>
      <c r="E851" s="117"/>
      <c r="F851" s="117"/>
      <c r="G851" s="117"/>
      <c r="H851" s="117"/>
      <c r="I851" s="117"/>
      <c r="J851" s="117"/>
      <c r="K851" s="117"/>
      <c r="L851" s="117"/>
      <c r="M851" s="117"/>
      <c r="N851" s="117"/>
      <c r="O851" s="117"/>
      <c r="P851" s="117"/>
      <c r="Q851" s="117"/>
      <c r="R851" s="117"/>
      <c r="S851" s="117"/>
      <c r="T851" s="117"/>
      <c r="U851" s="117"/>
      <c r="V851" s="117"/>
      <c r="W851" s="117"/>
      <c r="X851" s="117"/>
      <c r="Y851" s="117"/>
      <c r="Z851" s="117"/>
    </row>
    <row r="852">
      <c r="A852" s="117"/>
      <c r="B852" s="117"/>
      <c r="C852" s="117"/>
      <c r="D852" s="117"/>
      <c r="E852" s="117"/>
      <c r="F852" s="117"/>
      <c r="G852" s="117"/>
      <c r="H852" s="117"/>
      <c r="I852" s="117"/>
      <c r="J852" s="117"/>
      <c r="K852" s="117"/>
      <c r="L852" s="117"/>
      <c r="M852" s="117"/>
      <c r="N852" s="117"/>
      <c r="O852" s="117"/>
      <c r="P852" s="117"/>
      <c r="Q852" s="117"/>
      <c r="R852" s="117"/>
      <c r="S852" s="117"/>
      <c r="T852" s="117"/>
      <c r="U852" s="117"/>
      <c r="V852" s="117"/>
      <c r="W852" s="117"/>
      <c r="X852" s="117"/>
      <c r="Y852" s="117"/>
      <c r="Z852" s="117"/>
    </row>
    <row r="853">
      <c r="A853" s="117"/>
      <c r="B853" s="117"/>
      <c r="C853" s="117"/>
      <c r="D853" s="117"/>
      <c r="E853" s="117"/>
      <c r="F853" s="117"/>
      <c r="G853" s="117"/>
      <c r="H853" s="117"/>
      <c r="I853" s="117"/>
      <c r="J853" s="117"/>
      <c r="K853" s="117"/>
      <c r="L853" s="117"/>
      <c r="M853" s="117"/>
      <c r="N853" s="117"/>
      <c r="O853" s="117"/>
      <c r="P853" s="117"/>
      <c r="Q853" s="117"/>
      <c r="R853" s="117"/>
      <c r="S853" s="117"/>
      <c r="T853" s="117"/>
      <c r="U853" s="117"/>
      <c r="V853" s="117"/>
      <c r="W853" s="117"/>
      <c r="X853" s="117"/>
      <c r="Y853" s="117"/>
      <c r="Z853" s="117"/>
    </row>
    <row r="854">
      <c r="A854" s="117"/>
      <c r="B854" s="117"/>
      <c r="C854" s="117"/>
      <c r="D854" s="117"/>
      <c r="E854" s="117"/>
      <c r="F854" s="117"/>
      <c r="G854" s="117"/>
      <c r="H854" s="117"/>
      <c r="I854" s="117"/>
      <c r="J854" s="117"/>
      <c r="K854" s="117"/>
      <c r="L854" s="117"/>
      <c r="M854" s="117"/>
      <c r="N854" s="117"/>
      <c r="O854" s="117"/>
      <c r="P854" s="117"/>
      <c r="Q854" s="117"/>
      <c r="R854" s="117"/>
      <c r="S854" s="117"/>
      <c r="T854" s="117"/>
      <c r="U854" s="117"/>
      <c r="V854" s="117"/>
      <c r="W854" s="117"/>
      <c r="X854" s="117"/>
      <c r="Y854" s="117"/>
      <c r="Z854" s="117"/>
    </row>
    <row r="855">
      <c r="A855" s="117"/>
      <c r="B855" s="117"/>
      <c r="C855" s="117"/>
      <c r="D855" s="117"/>
      <c r="E855" s="117"/>
      <c r="F855" s="117"/>
      <c r="G855" s="117"/>
      <c r="H855" s="117"/>
      <c r="I855" s="117"/>
      <c r="J855" s="117"/>
      <c r="K855" s="117"/>
      <c r="L855" s="117"/>
      <c r="M855" s="117"/>
      <c r="N855" s="117"/>
      <c r="O855" s="117"/>
      <c r="P855" s="117"/>
      <c r="Q855" s="117"/>
      <c r="R855" s="117"/>
      <c r="S855" s="117"/>
      <c r="T855" s="117"/>
      <c r="U855" s="117"/>
      <c r="V855" s="117"/>
      <c r="W855" s="117"/>
      <c r="X855" s="117"/>
      <c r="Y855" s="117"/>
      <c r="Z855" s="117"/>
    </row>
    <row r="856">
      <c r="A856" s="117"/>
      <c r="B856" s="117"/>
      <c r="C856" s="117"/>
      <c r="D856" s="117"/>
      <c r="E856" s="117"/>
      <c r="F856" s="117"/>
      <c r="G856" s="117"/>
      <c r="H856" s="117"/>
      <c r="I856" s="117"/>
      <c r="J856" s="117"/>
      <c r="K856" s="117"/>
      <c r="L856" s="117"/>
      <c r="M856" s="117"/>
      <c r="N856" s="117"/>
      <c r="O856" s="117"/>
      <c r="P856" s="117"/>
      <c r="Q856" s="117"/>
      <c r="R856" s="117"/>
      <c r="S856" s="117"/>
      <c r="T856" s="117"/>
      <c r="U856" s="117"/>
      <c r="V856" s="117"/>
      <c r="W856" s="117"/>
      <c r="X856" s="117"/>
      <c r="Y856" s="117"/>
      <c r="Z856" s="117"/>
    </row>
    <row r="857">
      <c r="A857" s="117"/>
      <c r="B857" s="117"/>
      <c r="C857" s="117"/>
      <c r="D857" s="117"/>
      <c r="E857" s="117"/>
      <c r="F857" s="117"/>
      <c r="G857" s="117"/>
      <c r="H857" s="117"/>
      <c r="I857" s="117"/>
      <c r="J857" s="117"/>
      <c r="K857" s="117"/>
      <c r="L857" s="117"/>
      <c r="M857" s="117"/>
      <c r="N857" s="117"/>
      <c r="O857" s="117"/>
      <c r="P857" s="117"/>
      <c r="Q857" s="117"/>
      <c r="R857" s="117"/>
      <c r="S857" s="117"/>
      <c r="T857" s="117"/>
      <c r="U857" s="117"/>
      <c r="V857" s="117"/>
      <c r="W857" s="117"/>
      <c r="X857" s="117"/>
      <c r="Y857" s="117"/>
      <c r="Z857" s="117"/>
    </row>
    <row r="858">
      <c r="A858" s="117"/>
      <c r="B858" s="117"/>
      <c r="C858" s="117"/>
      <c r="D858" s="117"/>
      <c r="E858" s="117"/>
      <c r="F858" s="117"/>
      <c r="G858" s="117"/>
      <c r="H858" s="117"/>
      <c r="I858" s="117"/>
      <c r="J858" s="117"/>
      <c r="K858" s="117"/>
      <c r="L858" s="117"/>
      <c r="M858" s="117"/>
      <c r="N858" s="117"/>
      <c r="O858" s="117"/>
      <c r="P858" s="117"/>
      <c r="Q858" s="117"/>
      <c r="R858" s="117"/>
      <c r="S858" s="117"/>
      <c r="T858" s="117"/>
      <c r="U858" s="117"/>
      <c r="V858" s="117"/>
      <c r="W858" s="117"/>
      <c r="X858" s="117"/>
      <c r="Y858" s="117"/>
      <c r="Z858" s="117"/>
    </row>
    <row r="859">
      <c r="A859" s="117"/>
      <c r="B859" s="117"/>
      <c r="C859" s="117"/>
      <c r="D859" s="117"/>
      <c r="E859" s="117"/>
      <c r="F859" s="117"/>
      <c r="G859" s="117"/>
      <c r="H859" s="117"/>
      <c r="I859" s="117"/>
      <c r="J859" s="117"/>
      <c r="K859" s="117"/>
      <c r="L859" s="117"/>
      <c r="M859" s="117"/>
      <c r="N859" s="117"/>
      <c r="O859" s="117"/>
      <c r="P859" s="117"/>
      <c r="Q859" s="117"/>
      <c r="R859" s="117"/>
      <c r="S859" s="117"/>
      <c r="T859" s="117"/>
      <c r="U859" s="117"/>
      <c r="V859" s="117"/>
      <c r="W859" s="117"/>
      <c r="X859" s="117"/>
      <c r="Y859" s="117"/>
      <c r="Z859" s="117"/>
    </row>
    <row r="860">
      <c r="A860" s="117"/>
      <c r="B860" s="117"/>
      <c r="C860" s="117"/>
      <c r="D860" s="117"/>
      <c r="E860" s="117"/>
      <c r="F860" s="117"/>
      <c r="G860" s="117"/>
      <c r="H860" s="117"/>
      <c r="I860" s="117"/>
      <c r="J860" s="117"/>
      <c r="K860" s="117"/>
      <c r="L860" s="117"/>
      <c r="M860" s="117"/>
      <c r="N860" s="117"/>
      <c r="O860" s="117"/>
      <c r="P860" s="117"/>
      <c r="Q860" s="117"/>
      <c r="R860" s="117"/>
      <c r="S860" s="117"/>
      <c r="T860" s="117"/>
      <c r="U860" s="117"/>
      <c r="V860" s="117"/>
      <c r="W860" s="117"/>
      <c r="X860" s="117"/>
      <c r="Y860" s="117"/>
      <c r="Z860" s="117"/>
    </row>
    <row r="861">
      <c r="A861" s="117"/>
      <c r="B861" s="117"/>
      <c r="C861" s="117"/>
      <c r="D861" s="117"/>
      <c r="E861" s="117"/>
      <c r="F861" s="117"/>
      <c r="G861" s="117"/>
      <c r="H861" s="117"/>
      <c r="I861" s="117"/>
      <c r="J861" s="117"/>
      <c r="K861" s="117"/>
      <c r="L861" s="117"/>
      <c r="M861" s="117"/>
      <c r="N861" s="117"/>
      <c r="O861" s="117"/>
      <c r="P861" s="117"/>
      <c r="Q861" s="117"/>
      <c r="R861" s="117"/>
      <c r="S861" s="117"/>
      <c r="T861" s="117"/>
      <c r="U861" s="117"/>
      <c r="V861" s="117"/>
      <c r="W861" s="117"/>
      <c r="X861" s="117"/>
      <c r="Y861" s="117"/>
      <c r="Z861" s="117"/>
    </row>
    <row r="862">
      <c r="A862" s="117"/>
      <c r="B862" s="117"/>
      <c r="C862" s="117"/>
      <c r="D862" s="117"/>
      <c r="E862" s="117"/>
      <c r="F862" s="117"/>
      <c r="G862" s="117"/>
      <c r="H862" s="117"/>
      <c r="I862" s="117"/>
      <c r="J862" s="117"/>
      <c r="K862" s="117"/>
      <c r="L862" s="117"/>
      <c r="M862" s="117"/>
      <c r="N862" s="117"/>
      <c r="O862" s="117"/>
      <c r="P862" s="117"/>
      <c r="Q862" s="117"/>
      <c r="R862" s="117"/>
      <c r="S862" s="117"/>
      <c r="T862" s="117"/>
      <c r="U862" s="117"/>
      <c r="V862" s="117"/>
      <c r="W862" s="117"/>
      <c r="X862" s="117"/>
      <c r="Y862" s="117"/>
      <c r="Z862" s="117"/>
    </row>
    <row r="863">
      <c r="A863" s="117"/>
      <c r="B863" s="117"/>
      <c r="C863" s="117"/>
      <c r="D863" s="117"/>
      <c r="E863" s="117"/>
      <c r="F863" s="117"/>
      <c r="G863" s="117"/>
      <c r="H863" s="117"/>
      <c r="I863" s="117"/>
      <c r="J863" s="117"/>
      <c r="K863" s="117"/>
      <c r="L863" s="117"/>
      <c r="M863" s="117"/>
      <c r="N863" s="117"/>
      <c r="O863" s="117"/>
      <c r="P863" s="117"/>
      <c r="Q863" s="117"/>
      <c r="R863" s="117"/>
      <c r="S863" s="117"/>
      <c r="T863" s="117"/>
      <c r="U863" s="117"/>
      <c r="V863" s="117"/>
      <c r="W863" s="117"/>
      <c r="X863" s="117"/>
      <c r="Y863" s="117"/>
      <c r="Z863" s="117"/>
    </row>
    <row r="864">
      <c r="A864" s="117"/>
      <c r="B864" s="117"/>
      <c r="C864" s="117"/>
      <c r="D864" s="117"/>
      <c r="E864" s="117"/>
      <c r="F864" s="117"/>
      <c r="G864" s="117"/>
      <c r="H864" s="117"/>
      <c r="I864" s="117"/>
      <c r="J864" s="117"/>
      <c r="K864" s="117"/>
      <c r="L864" s="117"/>
      <c r="M864" s="117"/>
      <c r="N864" s="117"/>
      <c r="O864" s="117"/>
      <c r="P864" s="117"/>
      <c r="Q864" s="117"/>
      <c r="R864" s="117"/>
      <c r="S864" s="117"/>
      <c r="T864" s="117"/>
      <c r="U864" s="117"/>
      <c r="V864" s="117"/>
      <c r="W864" s="117"/>
      <c r="X864" s="117"/>
      <c r="Y864" s="117"/>
      <c r="Z864" s="117"/>
    </row>
    <row r="865">
      <c r="A865" s="117"/>
      <c r="B865" s="117"/>
      <c r="C865" s="117"/>
      <c r="D865" s="117"/>
      <c r="E865" s="117"/>
      <c r="F865" s="117"/>
      <c r="G865" s="117"/>
      <c r="H865" s="117"/>
      <c r="I865" s="117"/>
      <c r="J865" s="117"/>
      <c r="K865" s="117"/>
      <c r="L865" s="117"/>
      <c r="M865" s="117"/>
      <c r="N865" s="117"/>
      <c r="O865" s="117"/>
      <c r="P865" s="117"/>
      <c r="Q865" s="117"/>
      <c r="R865" s="117"/>
      <c r="S865" s="117"/>
      <c r="T865" s="117"/>
      <c r="U865" s="117"/>
      <c r="V865" s="117"/>
      <c r="W865" s="117"/>
      <c r="X865" s="117"/>
      <c r="Y865" s="117"/>
      <c r="Z865" s="117"/>
    </row>
    <row r="866">
      <c r="A866" s="117"/>
      <c r="B866" s="117"/>
      <c r="C866" s="117"/>
      <c r="D866" s="117"/>
      <c r="E866" s="117"/>
      <c r="F866" s="117"/>
      <c r="G866" s="117"/>
      <c r="H866" s="117"/>
      <c r="I866" s="117"/>
      <c r="J866" s="117"/>
      <c r="K866" s="117"/>
      <c r="L866" s="117"/>
      <c r="M866" s="117"/>
      <c r="N866" s="117"/>
      <c r="O866" s="117"/>
      <c r="P866" s="117"/>
      <c r="Q866" s="117"/>
      <c r="R866" s="117"/>
      <c r="S866" s="117"/>
      <c r="T866" s="117"/>
      <c r="U866" s="117"/>
      <c r="V866" s="117"/>
      <c r="W866" s="117"/>
      <c r="X866" s="117"/>
      <c r="Y866" s="117"/>
      <c r="Z866" s="117"/>
    </row>
    <row r="867">
      <c r="A867" s="117"/>
      <c r="B867" s="117"/>
      <c r="C867" s="117"/>
      <c r="D867" s="117"/>
      <c r="E867" s="117"/>
      <c r="F867" s="117"/>
      <c r="G867" s="117"/>
      <c r="H867" s="117"/>
      <c r="I867" s="117"/>
      <c r="J867" s="117"/>
      <c r="K867" s="117"/>
      <c r="L867" s="117"/>
      <c r="M867" s="117"/>
      <c r="N867" s="117"/>
      <c r="O867" s="117"/>
      <c r="P867" s="117"/>
      <c r="Q867" s="117"/>
      <c r="R867" s="117"/>
      <c r="S867" s="117"/>
      <c r="T867" s="117"/>
      <c r="U867" s="117"/>
      <c r="V867" s="117"/>
      <c r="W867" s="117"/>
      <c r="X867" s="117"/>
      <c r="Y867" s="117"/>
      <c r="Z867" s="117"/>
    </row>
    <row r="868">
      <c r="A868" s="117"/>
      <c r="B868" s="117"/>
      <c r="C868" s="117"/>
      <c r="D868" s="117"/>
      <c r="E868" s="117"/>
      <c r="F868" s="117"/>
      <c r="G868" s="117"/>
      <c r="H868" s="117"/>
      <c r="I868" s="117"/>
      <c r="J868" s="117"/>
      <c r="K868" s="117"/>
      <c r="L868" s="117"/>
      <c r="M868" s="117"/>
      <c r="N868" s="117"/>
      <c r="O868" s="117"/>
      <c r="P868" s="117"/>
      <c r="Q868" s="117"/>
      <c r="R868" s="117"/>
      <c r="S868" s="117"/>
      <c r="T868" s="117"/>
      <c r="U868" s="117"/>
      <c r="V868" s="117"/>
      <c r="W868" s="117"/>
      <c r="X868" s="117"/>
      <c r="Y868" s="117"/>
      <c r="Z868" s="117"/>
    </row>
    <row r="869">
      <c r="A869" s="117"/>
      <c r="B869" s="117"/>
      <c r="C869" s="117"/>
      <c r="D869" s="117"/>
      <c r="E869" s="117"/>
      <c r="F869" s="117"/>
      <c r="G869" s="117"/>
      <c r="H869" s="117"/>
      <c r="I869" s="117"/>
      <c r="J869" s="117"/>
      <c r="K869" s="117"/>
      <c r="L869" s="117"/>
      <c r="M869" s="117"/>
      <c r="N869" s="117"/>
      <c r="O869" s="117"/>
      <c r="P869" s="117"/>
      <c r="Q869" s="117"/>
      <c r="R869" s="117"/>
      <c r="S869" s="117"/>
      <c r="T869" s="117"/>
      <c r="U869" s="117"/>
      <c r="V869" s="117"/>
      <c r="W869" s="117"/>
      <c r="X869" s="117"/>
      <c r="Y869" s="117"/>
      <c r="Z869" s="117"/>
    </row>
    <row r="870">
      <c r="A870" s="117"/>
      <c r="B870" s="117"/>
      <c r="C870" s="117"/>
      <c r="D870" s="117"/>
      <c r="E870" s="117"/>
      <c r="F870" s="117"/>
      <c r="G870" s="117"/>
      <c r="H870" s="117"/>
      <c r="I870" s="117"/>
      <c r="J870" s="117"/>
      <c r="K870" s="117"/>
      <c r="L870" s="117"/>
      <c r="M870" s="117"/>
      <c r="N870" s="117"/>
      <c r="O870" s="117"/>
      <c r="P870" s="117"/>
      <c r="Q870" s="117"/>
      <c r="R870" s="117"/>
      <c r="S870" s="117"/>
      <c r="T870" s="117"/>
      <c r="U870" s="117"/>
      <c r="V870" s="117"/>
      <c r="W870" s="117"/>
      <c r="X870" s="117"/>
      <c r="Y870" s="117"/>
      <c r="Z870" s="117"/>
    </row>
    <row r="871">
      <c r="A871" s="117"/>
      <c r="B871" s="117"/>
      <c r="C871" s="117"/>
      <c r="D871" s="117"/>
      <c r="E871" s="117"/>
      <c r="F871" s="117"/>
      <c r="G871" s="117"/>
      <c r="H871" s="117"/>
      <c r="I871" s="117"/>
      <c r="J871" s="117"/>
      <c r="K871" s="117"/>
      <c r="L871" s="117"/>
      <c r="M871" s="117"/>
      <c r="N871" s="117"/>
      <c r="O871" s="117"/>
      <c r="P871" s="117"/>
      <c r="Q871" s="117"/>
      <c r="R871" s="117"/>
      <c r="S871" s="117"/>
      <c r="T871" s="117"/>
      <c r="U871" s="117"/>
      <c r="V871" s="117"/>
      <c r="W871" s="117"/>
      <c r="X871" s="117"/>
      <c r="Y871" s="117"/>
      <c r="Z871" s="117"/>
    </row>
    <row r="872">
      <c r="A872" s="117"/>
      <c r="B872" s="117"/>
      <c r="C872" s="117"/>
      <c r="D872" s="117"/>
      <c r="E872" s="117"/>
      <c r="F872" s="117"/>
      <c r="G872" s="117"/>
      <c r="H872" s="117"/>
      <c r="I872" s="117"/>
      <c r="J872" s="117"/>
      <c r="K872" s="117"/>
      <c r="L872" s="117"/>
      <c r="M872" s="117"/>
      <c r="N872" s="117"/>
      <c r="O872" s="117"/>
      <c r="P872" s="117"/>
      <c r="Q872" s="117"/>
      <c r="R872" s="117"/>
      <c r="S872" s="117"/>
      <c r="T872" s="117"/>
      <c r="U872" s="117"/>
      <c r="V872" s="117"/>
      <c r="W872" s="117"/>
      <c r="X872" s="117"/>
      <c r="Y872" s="117"/>
      <c r="Z872" s="117"/>
    </row>
    <row r="873">
      <c r="A873" s="117"/>
      <c r="B873" s="117"/>
      <c r="C873" s="117"/>
      <c r="D873" s="117"/>
      <c r="E873" s="117"/>
      <c r="F873" s="117"/>
      <c r="G873" s="117"/>
      <c r="H873" s="117"/>
      <c r="I873" s="117"/>
      <c r="J873" s="117"/>
      <c r="K873" s="117"/>
      <c r="L873" s="117"/>
      <c r="M873" s="117"/>
      <c r="N873" s="117"/>
      <c r="O873" s="117"/>
      <c r="P873" s="117"/>
      <c r="Q873" s="117"/>
      <c r="R873" s="117"/>
      <c r="S873" s="117"/>
      <c r="T873" s="117"/>
      <c r="U873" s="117"/>
      <c r="V873" s="117"/>
      <c r="W873" s="117"/>
      <c r="X873" s="117"/>
      <c r="Y873" s="117"/>
      <c r="Z873" s="117"/>
    </row>
    <row r="874">
      <c r="A874" s="117"/>
      <c r="B874" s="117"/>
      <c r="C874" s="117"/>
      <c r="D874" s="117"/>
      <c r="E874" s="117"/>
      <c r="F874" s="117"/>
      <c r="G874" s="117"/>
      <c r="H874" s="117"/>
      <c r="I874" s="117"/>
      <c r="J874" s="117"/>
      <c r="K874" s="117"/>
      <c r="L874" s="117"/>
      <c r="M874" s="117"/>
      <c r="N874" s="117"/>
      <c r="O874" s="117"/>
      <c r="P874" s="117"/>
      <c r="Q874" s="117"/>
      <c r="R874" s="117"/>
      <c r="S874" s="117"/>
      <c r="T874" s="117"/>
      <c r="U874" s="117"/>
      <c r="V874" s="117"/>
      <c r="W874" s="117"/>
      <c r="X874" s="117"/>
      <c r="Y874" s="117"/>
      <c r="Z874" s="117"/>
    </row>
    <row r="875">
      <c r="A875" s="117"/>
      <c r="B875" s="117"/>
      <c r="C875" s="117"/>
      <c r="D875" s="117"/>
      <c r="E875" s="117"/>
      <c r="F875" s="117"/>
      <c r="G875" s="117"/>
      <c r="H875" s="117"/>
      <c r="I875" s="117"/>
      <c r="J875" s="117"/>
      <c r="K875" s="117"/>
      <c r="L875" s="117"/>
      <c r="M875" s="117"/>
      <c r="N875" s="117"/>
      <c r="O875" s="117"/>
      <c r="P875" s="117"/>
      <c r="Q875" s="117"/>
      <c r="R875" s="117"/>
      <c r="S875" s="117"/>
      <c r="T875" s="117"/>
      <c r="U875" s="117"/>
      <c r="V875" s="117"/>
      <c r="W875" s="117"/>
      <c r="X875" s="117"/>
      <c r="Y875" s="117"/>
      <c r="Z875" s="117"/>
    </row>
    <row r="876">
      <c r="A876" s="117"/>
      <c r="B876" s="117"/>
      <c r="C876" s="117"/>
      <c r="D876" s="117"/>
      <c r="E876" s="117"/>
      <c r="F876" s="117"/>
      <c r="G876" s="117"/>
      <c r="H876" s="117"/>
      <c r="I876" s="117"/>
      <c r="J876" s="117"/>
      <c r="K876" s="117"/>
      <c r="L876" s="117"/>
      <c r="M876" s="117"/>
      <c r="N876" s="117"/>
      <c r="O876" s="117"/>
      <c r="P876" s="117"/>
      <c r="Q876" s="117"/>
      <c r="R876" s="117"/>
      <c r="S876" s="117"/>
      <c r="T876" s="117"/>
      <c r="U876" s="117"/>
      <c r="V876" s="117"/>
      <c r="W876" s="117"/>
      <c r="X876" s="117"/>
      <c r="Y876" s="117"/>
      <c r="Z876" s="117"/>
    </row>
    <row r="877">
      <c r="A877" s="117"/>
      <c r="B877" s="117"/>
      <c r="C877" s="117"/>
      <c r="D877" s="117"/>
      <c r="E877" s="117"/>
      <c r="F877" s="117"/>
      <c r="G877" s="117"/>
      <c r="H877" s="117"/>
      <c r="I877" s="117"/>
      <c r="J877" s="117"/>
      <c r="K877" s="117"/>
      <c r="L877" s="117"/>
      <c r="M877" s="117"/>
      <c r="N877" s="117"/>
      <c r="O877" s="117"/>
      <c r="P877" s="117"/>
      <c r="Q877" s="117"/>
      <c r="R877" s="117"/>
      <c r="S877" s="117"/>
      <c r="T877" s="117"/>
      <c r="U877" s="117"/>
      <c r="V877" s="117"/>
      <c r="W877" s="117"/>
      <c r="X877" s="117"/>
      <c r="Y877" s="117"/>
      <c r="Z877" s="117"/>
    </row>
    <row r="878">
      <c r="A878" s="117"/>
      <c r="B878" s="117"/>
      <c r="C878" s="117"/>
      <c r="D878" s="117"/>
      <c r="E878" s="117"/>
      <c r="F878" s="117"/>
      <c r="G878" s="117"/>
      <c r="H878" s="117"/>
      <c r="I878" s="117"/>
      <c r="J878" s="117"/>
      <c r="K878" s="117"/>
      <c r="L878" s="117"/>
      <c r="M878" s="117"/>
      <c r="N878" s="117"/>
      <c r="O878" s="117"/>
      <c r="P878" s="117"/>
      <c r="Q878" s="117"/>
      <c r="R878" s="117"/>
      <c r="S878" s="117"/>
      <c r="T878" s="117"/>
      <c r="U878" s="117"/>
      <c r="V878" s="117"/>
      <c r="W878" s="117"/>
      <c r="X878" s="117"/>
      <c r="Y878" s="117"/>
      <c r="Z878" s="117"/>
    </row>
    <row r="879">
      <c r="A879" s="117"/>
      <c r="B879" s="117"/>
      <c r="C879" s="117"/>
      <c r="D879" s="117"/>
      <c r="E879" s="117"/>
      <c r="F879" s="117"/>
      <c r="G879" s="117"/>
      <c r="H879" s="117"/>
      <c r="I879" s="117"/>
      <c r="J879" s="117"/>
      <c r="K879" s="117"/>
      <c r="L879" s="117"/>
      <c r="M879" s="117"/>
      <c r="N879" s="117"/>
      <c r="O879" s="117"/>
      <c r="P879" s="117"/>
      <c r="Q879" s="117"/>
      <c r="R879" s="117"/>
      <c r="S879" s="117"/>
      <c r="T879" s="117"/>
      <c r="U879" s="117"/>
      <c r="V879" s="117"/>
      <c r="W879" s="117"/>
      <c r="X879" s="117"/>
      <c r="Y879" s="117"/>
      <c r="Z879" s="117"/>
    </row>
    <row r="880">
      <c r="A880" s="117"/>
      <c r="B880" s="117"/>
      <c r="C880" s="117"/>
      <c r="D880" s="117"/>
      <c r="E880" s="117"/>
      <c r="F880" s="117"/>
      <c r="G880" s="117"/>
      <c r="H880" s="117"/>
      <c r="I880" s="117"/>
      <c r="J880" s="117"/>
      <c r="K880" s="117"/>
      <c r="L880" s="117"/>
      <c r="M880" s="117"/>
      <c r="N880" s="117"/>
      <c r="O880" s="117"/>
      <c r="P880" s="117"/>
      <c r="Q880" s="117"/>
      <c r="R880" s="117"/>
      <c r="S880" s="117"/>
      <c r="T880" s="117"/>
      <c r="U880" s="117"/>
      <c r="V880" s="117"/>
      <c r="W880" s="117"/>
      <c r="X880" s="117"/>
      <c r="Y880" s="117"/>
      <c r="Z880" s="117"/>
    </row>
    <row r="881">
      <c r="A881" s="117"/>
      <c r="B881" s="117"/>
      <c r="C881" s="117"/>
      <c r="D881" s="117"/>
      <c r="E881" s="117"/>
      <c r="F881" s="117"/>
      <c r="G881" s="117"/>
      <c r="H881" s="117"/>
      <c r="I881" s="117"/>
      <c r="J881" s="117"/>
      <c r="K881" s="117"/>
      <c r="L881" s="117"/>
      <c r="M881" s="117"/>
      <c r="N881" s="117"/>
      <c r="O881" s="117"/>
      <c r="P881" s="117"/>
      <c r="Q881" s="117"/>
      <c r="R881" s="117"/>
      <c r="S881" s="117"/>
      <c r="T881" s="117"/>
      <c r="U881" s="117"/>
      <c r="V881" s="117"/>
      <c r="W881" s="117"/>
      <c r="X881" s="117"/>
      <c r="Y881" s="117"/>
      <c r="Z881" s="117"/>
    </row>
    <row r="882">
      <c r="A882" s="117"/>
      <c r="B882" s="117"/>
      <c r="C882" s="117"/>
      <c r="D882" s="117"/>
      <c r="E882" s="117"/>
      <c r="F882" s="117"/>
      <c r="G882" s="117"/>
      <c r="H882" s="117"/>
      <c r="I882" s="117"/>
      <c r="J882" s="117"/>
      <c r="K882" s="117"/>
      <c r="L882" s="117"/>
      <c r="M882" s="117"/>
      <c r="N882" s="117"/>
      <c r="O882" s="117"/>
      <c r="P882" s="117"/>
      <c r="Q882" s="117"/>
      <c r="R882" s="117"/>
      <c r="S882" s="117"/>
      <c r="T882" s="117"/>
      <c r="U882" s="117"/>
      <c r="V882" s="117"/>
      <c r="W882" s="117"/>
      <c r="X882" s="117"/>
      <c r="Y882" s="117"/>
      <c r="Z882" s="117"/>
    </row>
    <row r="883">
      <c r="A883" s="117"/>
      <c r="B883" s="117"/>
      <c r="C883" s="117"/>
      <c r="D883" s="117"/>
      <c r="E883" s="117"/>
      <c r="F883" s="117"/>
      <c r="G883" s="117"/>
      <c r="H883" s="117"/>
      <c r="I883" s="117"/>
      <c r="J883" s="117"/>
      <c r="K883" s="117"/>
      <c r="L883" s="117"/>
      <c r="M883" s="117"/>
      <c r="N883" s="117"/>
      <c r="O883" s="117"/>
      <c r="P883" s="117"/>
      <c r="Q883" s="117"/>
      <c r="R883" s="117"/>
      <c r="S883" s="117"/>
      <c r="T883" s="117"/>
      <c r="U883" s="117"/>
      <c r="V883" s="117"/>
      <c r="W883" s="117"/>
      <c r="X883" s="117"/>
      <c r="Y883" s="117"/>
      <c r="Z883" s="117"/>
    </row>
    <row r="884">
      <c r="A884" s="117"/>
      <c r="B884" s="117"/>
      <c r="C884" s="117"/>
      <c r="D884" s="117"/>
      <c r="E884" s="117"/>
      <c r="F884" s="117"/>
      <c r="G884" s="117"/>
      <c r="H884" s="117"/>
      <c r="I884" s="117"/>
      <c r="J884" s="117"/>
      <c r="K884" s="117"/>
      <c r="L884" s="117"/>
      <c r="M884" s="117"/>
      <c r="N884" s="117"/>
      <c r="O884" s="117"/>
      <c r="P884" s="117"/>
      <c r="Q884" s="117"/>
      <c r="R884" s="117"/>
      <c r="S884" s="117"/>
      <c r="T884" s="117"/>
      <c r="U884" s="117"/>
      <c r="V884" s="117"/>
      <c r="W884" s="117"/>
      <c r="X884" s="117"/>
      <c r="Y884" s="117"/>
      <c r="Z884" s="117"/>
    </row>
    <row r="885">
      <c r="A885" s="117"/>
      <c r="B885" s="117"/>
      <c r="C885" s="117"/>
      <c r="D885" s="117"/>
      <c r="E885" s="117"/>
      <c r="F885" s="117"/>
      <c r="G885" s="117"/>
      <c r="H885" s="117"/>
      <c r="I885" s="117"/>
      <c r="J885" s="117"/>
      <c r="K885" s="117"/>
      <c r="L885" s="117"/>
      <c r="M885" s="117"/>
      <c r="N885" s="117"/>
      <c r="O885" s="117"/>
      <c r="P885" s="117"/>
      <c r="Q885" s="117"/>
      <c r="R885" s="117"/>
      <c r="S885" s="117"/>
      <c r="T885" s="117"/>
      <c r="U885" s="117"/>
      <c r="V885" s="117"/>
      <c r="W885" s="117"/>
      <c r="X885" s="117"/>
      <c r="Y885" s="117"/>
      <c r="Z885" s="117"/>
    </row>
    <row r="886">
      <c r="A886" s="117"/>
      <c r="B886" s="117"/>
      <c r="C886" s="117"/>
      <c r="D886" s="117"/>
      <c r="E886" s="117"/>
      <c r="F886" s="117"/>
      <c r="G886" s="117"/>
      <c r="H886" s="117"/>
      <c r="I886" s="117"/>
      <c r="J886" s="117"/>
      <c r="K886" s="117"/>
      <c r="L886" s="117"/>
      <c r="M886" s="117"/>
      <c r="N886" s="117"/>
      <c r="O886" s="117"/>
      <c r="P886" s="117"/>
      <c r="Q886" s="117"/>
      <c r="R886" s="117"/>
      <c r="S886" s="117"/>
      <c r="T886" s="117"/>
      <c r="U886" s="117"/>
      <c r="V886" s="117"/>
      <c r="W886" s="117"/>
      <c r="X886" s="117"/>
      <c r="Y886" s="117"/>
      <c r="Z886" s="117"/>
    </row>
    <row r="887">
      <c r="A887" s="117"/>
      <c r="B887" s="117"/>
      <c r="C887" s="117"/>
      <c r="D887" s="117"/>
      <c r="E887" s="117"/>
      <c r="F887" s="117"/>
      <c r="G887" s="117"/>
      <c r="H887" s="117"/>
      <c r="I887" s="117"/>
      <c r="J887" s="117"/>
      <c r="K887" s="117"/>
      <c r="L887" s="117"/>
      <c r="M887" s="117"/>
      <c r="N887" s="117"/>
      <c r="O887" s="117"/>
      <c r="P887" s="117"/>
      <c r="Q887" s="117"/>
      <c r="R887" s="117"/>
      <c r="S887" s="117"/>
      <c r="T887" s="117"/>
      <c r="U887" s="117"/>
      <c r="V887" s="117"/>
      <c r="W887" s="117"/>
      <c r="X887" s="117"/>
      <c r="Y887" s="117"/>
      <c r="Z887" s="117"/>
    </row>
    <row r="888">
      <c r="A888" s="117"/>
      <c r="B888" s="117"/>
      <c r="C888" s="117"/>
      <c r="D888" s="117"/>
      <c r="E888" s="117"/>
      <c r="F888" s="117"/>
      <c r="G888" s="117"/>
      <c r="H888" s="117"/>
      <c r="I888" s="117"/>
      <c r="J888" s="117"/>
      <c r="K888" s="117"/>
      <c r="L888" s="117"/>
      <c r="M888" s="117"/>
      <c r="N888" s="117"/>
      <c r="O888" s="117"/>
      <c r="P888" s="117"/>
      <c r="Q888" s="117"/>
      <c r="R888" s="117"/>
      <c r="S888" s="117"/>
      <c r="T888" s="117"/>
      <c r="U888" s="117"/>
      <c r="V888" s="117"/>
      <c r="W888" s="117"/>
      <c r="X888" s="117"/>
      <c r="Y888" s="117"/>
      <c r="Z888" s="117"/>
    </row>
    <row r="889">
      <c r="A889" s="117"/>
      <c r="B889" s="117"/>
      <c r="C889" s="117"/>
      <c r="D889" s="117"/>
      <c r="E889" s="117"/>
      <c r="F889" s="117"/>
      <c r="G889" s="117"/>
      <c r="H889" s="117"/>
      <c r="I889" s="117"/>
      <c r="J889" s="117"/>
      <c r="K889" s="117"/>
      <c r="L889" s="117"/>
      <c r="M889" s="117"/>
      <c r="N889" s="117"/>
      <c r="O889" s="117"/>
      <c r="P889" s="117"/>
      <c r="Q889" s="117"/>
      <c r="R889" s="117"/>
      <c r="S889" s="117"/>
      <c r="T889" s="117"/>
      <c r="U889" s="117"/>
      <c r="V889" s="117"/>
      <c r="W889" s="117"/>
      <c r="X889" s="117"/>
      <c r="Y889" s="117"/>
      <c r="Z889" s="117"/>
    </row>
    <row r="890">
      <c r="A890" s="117"/>
      <c r="B890" s="117"/>
      <c r="C890" s="117"/>
      <c r="D890" s="117"/>
      <c r="E890" s="117"/>
      <c r="F890" s="117"/>
      <c r="G890" s="117"/>
      <c r="H890" s="117"/>
      <c r="I890" s="117"/>
      <c r="J890" s="117"/>
      <c r="K890" s="117"/>
      <c r="L890" s="117"/>
      <c r="M890" s="117"/>
      <c r="N890" s="117"/>
      <c r="O890" s="117"/>
      <c r="P890" s="117"/>
      <c r="Q890" s="117"/>
      <c r="R890" s="117"/>
      <c r="S890" s="117"/>
      <c r="T890" s="117"/>
      <c r="U890" s="117"/>
      <c r="V890" s="117"/>
      <c r="W890" s="117"/>
      <c r="X890" s="117"/>
      <c r="Y890" s="117"/>
      <c r="Z890" s="117"/>
    </row>
    <row r="891">
      <c r="A891" s="117"/>
      <c r="B891" s="117"/>
      <c r="C891" s="117"/>
      <c r="D891" s="117"/>
      <c r="E891" s="117"/>
      <c r="F891" s="117"/>
      <c r="G891" s="117"/>
      <c r="H891" s="117"/>
      <c r="I891" s="117"/>
      <c r="J891" s="117"/>
      <c r="K891" s="117"/>
      <c r="L891" s="117"/>
      <c r="M891" s="117"/>
      <c r="N891" s="117"/>
      <c r="O891" s="117"/>
      <c r="P891" s="117"/>
      <c r="Q891" s="117"/>
      <c r="R891" s="117"/>
      <c r="S891" s="117"/>
      <c r="T891" s="117"/>
      <c r="U891" s="117"/>
      <c r="V891" s="117"/>
      <c r="W891" s="117"/>
      <c r="X891" s="117"/>
      <c r="Y891" s="117"/>
      <c r="Z891" s="117"/>
    </row>
    <row r="892">
      <c r="A892" s="117"/>
      <c r="B892" s="117"/>
      <c r="C892" s="117"/>
      <c r="D892" s="117"/>
      <c r="E892" s="117"/>
      <c r="F892" s="117"/>
      <c r="G892" s="117"/>
      <c r="H892" s="117"/>
      <c r="I892" s="117"/>
      <c r="J892" s="117"/>
      <c r="K892" s="117"/>
      <c r="L892" s="117"/>
      <c r="M892" s="117"/>
      <c r="N892" s="117"/>
      <c r="O892" s="117"/>
      <c r="P892" s="117"/>
      <c r="Q892" s="117"/>
      <c r="R892" s="117"/>
      <c r="S892" s="117"/>
      <c r="T892" s="117"/>
      <c r="U892" s="117"/>
      <c r="V892" s="117"/>
      <c r="W892" s="117"/>
      <c r="X892" s="117"/>
      <c r="Y892" s="117"/>
      <c r="Z892" s="117"/>
    </row>
    <row r="893">
      <c r="A893" s="117"/>
      <c r="B893" s="117"/>
      <c r="C893" s="117"/>
      <c r="D893" s="117"/>
      <c r="E893" s="117"/>
      <c r="F893" s="117"/>
      <c r="G893" s="117"/>
      <c r="H893" s="117"/>
      <c r="I893" s="117"/>
      <c r="J893" s="117"/>
      <c r="K893" s="117"/>
      <c r="L893" s="117"/>
      <c r="M893" s="117"/>
      <c r="N893" s="117"/>
      <c r="O893" s="117"/>
      <c r="P893" s="117"/>
      <c r="Q893" s="117"/>
      <c r="R893" s="117"/>
      <c r="S893" s="117"/>
      <c r="T893" s="117"/>
      <c r="U893" s="117"/>
      <c r="V893" s="117"/>
      <c r="W893" s="117"/>
      <c r="X893" s="117"/>
      <c r="Y893" s="117"/>
      <c r="Z893" s="117"/>
    </row>
    <row r="894">
      <c r="A894" s="117"/>
      <c r="B894" s="117"/>
      <c r="C894" s="117"/>
      <c r="D894" s="117"/>
      <c r="E894" s="117"/>
      <c r="F894" s="117"/>
      <c r="G894" s="117"/>
      <c r="H894" s="117"/>
      <c r="I894" s="117"/>
      <c r="J894" s="117"/>
      <c r="K894" s="117"/>
      <c r="L894" s="117"/>
      <c r="M894" s="117"/>
      <c r="N894" s="117"/>
      <c r="O894" s="117"/>
      <c r="P894" s="117"/>
      <c r="Q894" s="117"/>
      <c r="R894" s="117"/>
      <c r="S894" s="117"/>
      <c r="T894" s="117"/>
      <c r="U894" s="117"/>
      <c r="V894" s="117"/>
      <c r="W894" s="117"/>
      <c r="X894" s="117"/>
      <c r="Y894" s="117"/>
      <c r="Z894" s="117"/>
    </row>
    <row r="895">
      <c r="A895" s="117"/>
      <c r="B895" s="117"/>
      <c r="C895" s="117"/>
      <c r="D895" s="117"/>
      <c r="E895" s="117"/>
      <c r="F895" s="117"/>
      <c r="G895" s="117"/>
      <c r="H895" s="117"/>
      <c r="I895" s="117"/>
      <c r="J895" s="117"/>
      <c r="K895" s="117"/>
      <c r="L895" s="117"/>
      <c r="M895" s="117"/>
      <c r="N895" s="117"/>
      <c r="O895" s="117"/>
      <c r="P895" s="117"/>
      <c r="Q895" s="117"/>
      <c r="R895" s="117"/>
      <c r="S895" s="117"/>
      <c r="T895" s="117"/>
      <c r="U895" s="117"/>
      <c r="V895" s="117"/>
      <c r="W895" s="117"/>
      <c r="X895" s="117"/>
      <c r="Y895" s="117"/>
      <c r="Z895" s="117"/>
    </row>
    <row r="896">
      <c r="A896" s="117"/>
      <c r="B896" s="117"/>
      <c r="C896" s="117"/>
      <c r="D896" s="117"/>
      <c r="E896" s="117"/>
      <c r="F896" s="117"/>
      <c r="G896" s="117"/>
      <c r="H896" s="117"/>
      <c r="I896" s="117"/>
      <c r="J896" s="117"/>
      <c r="K896" s="117"/>
      <c r="L896" s="117"/>
      <c r="M896" s="117"/>
      <c r="N896" s="117"/>
      <c r="O896" s="117"/>
      <c r="P896" s="117"/>
      <c r="Q896" s="117"/>
      <c r="R896" s="117"/>
      <c r="S896" s="117"/>
      <c r="T896" s="117"/>
      <c r="U896" s="117"/>
      <c r="V896" s="117"/>
      <c r="W896" s="117"/>
      <c r="X896" s="117"/>
      <c r="Y896" s="117"/>
      <c r="Z896" s="117"/>
    </row>
    <row r="897">
      <c r="A897" s="117"/>
      <c r="B897" s="117"/>
      <c r="C897" s="117"/>
      <c r="D897" s="117"/>
      <c r="E897" s="117"/>
      <c r="F897" s="117"/>
      <c r="G897" s="117"/>
      <c r="H897" s="117"/>
      <c r="I897" s="117"/>
      <c r="J897" s="117"/>
      <c r="K897" s="117"/>
      <c r="L897" s="117"/>
      <c r="M897" s="117"/>
      <c r="N897" s="117"/>
      <c r="O897" s="117"/>
      <c r="P897" s="117"/>
      <c r="Q897" s="117"/>
      <c r="R897" s="117"/>
      <c r="S897" s="117"/>
      <c r="T897" s="117"/>
      <c r="U897" s="117"/>
      <c r="V897" s="117"/>
      <c r="W897" s="117"/>
      <c r="X897" s="117"/>
      <c r="Y897" s="117"/>
      <c r="Z897" s="117"/>
    </row>
    <row r="898">
      <c r="A898" s="117"/>
      <c r="B898" s="117"/>
      <c r="C898" s="117"/>
      <c r="D898" s="117"/>
      <c r="E898" s="117"/>
      <c r="F898" s="117"/>
      <c r="G898" s="117"/>
      <c r="H898" s="117"/>
      <c r="I898" s="117"/>
      <c r="J898" s="117"/>
      <c r="K898" s="117"/>
      <c r="L898" s="117"/>
      <c r="M898" s="117"/>
      <c r="N898" s="117"/>
      <c r="O898" s="117"/>
      <c r="P898" s="117"/>
      <c r="Q898" s="117"/>
      <c r="R898" s="117"/>
      <c r="S898" s="117"/>
      <c r="T898" s="117"/>
      <c r="U898" s="117"/>
      <c r="V898" s="117"/>
      <c r="W898" s="117"/>
      <c r="X898" s="117"/>
      <c r="Y898" s="117"/>
      <c r="Z898" s="117"/>
    </row>
    <row r="899">
      <c r="A899" s="117"/>
      <c r="B899" s="117"/>
      <c r="C899" s="117"/>
      <c r="D899" s="117"/>
      <c r="E899" s="117"/>
      <c r="F899" s="117"/>
      <c r="G899" s="117"/>
      <c r="H899" s="117"/>
      <c r="I899" s="117"/>
      <c r="J899" s="117"/>
      <c r="K899" s="117"/>
      <c r="L899" s="117"/>
      <c r="M899" s="117"/>
      <c r="N899" s="117"/>
      <c r="O899" s="117"/>
      <c r="P899" s="117"/>
      <c r="Q899" s="117"/>
      <c r="R899" s="117"/>
      <c r="S899" s="117"/>
      <c r="T899" s="117"/>
      <c r="U899" s="117"/>
      <c r="V899" s="117"/>
      <c r="W899" s="117"/>
      <c r="X899" s="117"/>
      <c r="Y899" s="117"/>
      <c r="Z899" s="117"/>
    </row>
    <row r="900">
      <c r="A900" s="117"/>
      <c r="B900" s="117"/>
      <c r="C900" s="117"/>
      <c r="D900" s="117"/>
      <c r="E900" s="117"/>
      <c r="F900" s="117"/>
      <c r="G900" s="117"/>
      <c r="H900" s="117"/>
      <c r="I900" s="117"/>
      <c r="J900" s="117"/>
      <c r="K900" s="117"/>
      <c r="L900" s="117"/>
      <c r="M900" s="117"/>
      <c r="N900" s="117"/>
      <c r="O900" s="117"/>
      <c r="P900" s="117"/>
      <c r="Q900" s="117"/>
      <c r="R900" s="117"/>
      <c r="S900" s="117"/>
      <c r="T900" s="117"/>
      <c r="U900" s="117"/>
      <c r="V900" s="117"/>
      <c r="W900" s="117"/>
      <c r="X900" s="117"/>
      <c r="Y900" s="117"/>
      <c r="Z900" s="117"/>
    </row>
    <row r="901">
      <c r="A901" s="117"/>
      <c r="B901" s="117"/>
      <c r="C901" s="117"/>
      <c r="D901" s="117"/>
      <c r="E901" s="117"/>
      <c r="F901" s="117"/>
      <c r="G901" s="117"/>
      <c r="H901" s="117"/>
      <c r="I901" s="117"/>
      <c r="J901" s="117"/>
      <c r="K901" s="117"/>
      <c r="L901" s="117"/>
      <c r="M901" s="117"/>
      <c r="N901" s="117"/>
      <c r="O901" s="117"/>
      <c r="P901" s="117"/>
      <c r="Q901" s="117"/>
      <c r="R901" s="117"/>
      <c r="S901" s="117"/>
      <c r="T901" s="117"/>
      <c r="U901" s="117"/>
      <c r="V901" s="117"/>
      <c r="W901" s="117"/>
      <c r="X901" s="117"/>
      <c r="Y901" s="117"/>
      <c r="Z901" s="117"/>
    </row>
    <row r="902">
      <c r="A902" s="117"/>
      <c r="B902" s="117"/>
      <c r="C902" s="117"/>
      <c r="D902" s="117"/>
      <c r="E902" s="117"/>
      <c r="F902" s="117"/>
      <c r="G902" s="117"/>
      <c r="H902" s="117"/>
      <c r="I902" s="117"/>
      <c r="J902" s="117"/>
      <c r="K902" s="117"/>
      <c r="L902" s="117"/>
      <c r="M902" s="117"/>
      <c r="N902" s="117"/>
      <c r="O902" s="117"/>
      <c r="P902" s="117"/>
      <c r="Q902" s="117"/>
      <c r="R902" s="117"/>
      <c r="S902" s="117"/>
      <c r="T902" s="117"/>
      <c r="U902" s="117"/>
      <c r="V902" s="117"/>
      <c r="W902" s="117"/>
      <c r="X902" s="117"/>
      <c r="Y902" s="117"/>
      <c r="Z902" s="117"/>
    </row>
    <row r="903">
      <c r="A903" s="117"/>
      <c r="B903" s="117"/>
      <c r="C903" s="117"/>
      <c r="D903" s="117"/>
      <c r="E903" s="117"/>
      <c r="F903" s="117"/>
      <c r="G903" s="117"/>
      <c r="H903" s="117"/>
      <c r="I903" s="117"/>
      <c r="J903" s="117"/>
      <c r="K903" s="117"/>
      <c r="L903" s="117"/>
      <c r="M903" s="117"/>
      <c r="N903" s="117"/>
      <c r="O903" s="117"/>
      <c r="P903" s="117"/>
      <c r="Q903" s="117"/>
      <c r="R903" s="117"/>
      <c r="S903" s="117"/>
      <c r="T903" s="117"/>
      <c r="U903" s="117"/>
      <c r="V903" s="117"/>
      <c r="W903" s="117"/>
      <c r="X903" s="117"/>
      <c r="Y903" s="117"/>
      <c r="Z903" s="117"/>
    </row>
    <row r="904">
      <c r="A904" s="117"/>
      <c r="B904" s="117"/>
      <c r="C904" s="117"/>
      <c r="D904" s="117"/>
      <c r="E904" s="117"/>
      <c r="F904" s="117"/>
      <c r="G904" s="117"/>
      <c r="H904" s="117"/>
      <c r="I904" s="117"/>
      <c r="J904" s="117"/>
      <c r="K904" s="117"/>
      <c r="L904" s="117"/>
      <c r="M904" s="117"/>
      <c r="N904" s="117"/>
      <c r="O904" s="117"/>
      <c r="P904" s="117"/>
      <c r="Q904" s="117"/>
      <c r="R904" s="117"/>
      <c r="S904" s="117"/>
      <c r="T904" s="117"/>
      <c r="U904" s="117"/>
      <c r="V904" s="117"/>
      <c r="W904" s="117"/>
      <c r="X904" s="117"/>
      <c r="Y904" s="117"/>
      <c r="Z904" s="117"/>
    </row>
    <row r="905">
      <c r="A905" s="117"/>
      <c r="B905" s="117"/>
      <c r="C905" s="117"/>
      <c r="D905" s="117"/>
      <c r="E905" s="117"/>
      <c r="F905" s="117"/>
      <c r="G905" s="117"/>
      <c r="H905" s="117"/>
      <c r="I905" s="117"/>
      <c r="J905" s="117"/>
      <c r="K905" s="117"/>
      <c r="L905" s="117"/>
      <c r="M905" s="117"/>
      <c r="N905" s="117"/>
      <c r="O905" s="117"/>
      <c r="P905" s="117"/>
      <c r="Q905" s="117"/>
      <c r="R905" s="117"/>
      <c r="S905" s="117"/>
      <c r="T905" s="117"/>
      <c r="U905" s="117"/>
      <c r="V905" s="117"/>
      <c r="W905" s="117"/>
      <c r="X905" s="117"/>
      <c r="Y905" s="117"/>
      <c r="Z905" s="117"/>
    </row>
    <row r="906">
      <c r="A906" s="117"/>
      <c r="B906" s="117"/>
      <c r="C906" s="117"/>
      <c r="D906" s="117"/>
      <c r="E906" s="117"/>
      <c r="F906" s="117"/>
      <c r="G906" s="117"/>
      <c r="H906" s="117"/>
      <c r="I906" s="117"/>
      <c r="J906" s="117"/>
      <c r="K906" s="117"/>
      <c r="L906" s="117"/>
      <c r="M906" s="117"/>
      <c r="N906" s="117"/>
      <c r="O906" s="117"/>
      <c r="P906" s="117"/>
      <c r="Q906" s="117"/>
      <c r="R906" s="117"/>
      <c r="S906" s="117"/>
      <c r="T906" s="117"/>
      <c r="U906" s="117"/>
      <c r="V906" s="117"/>
      <c r="W906" s="117"/>
      <c r="X906" s="117"/>
      <c r="Y906" s="117"/>
      <c r="Z906" s="117"/>
    </row>
    <row r="907">
      <c r="A907" s="117"/>
      <c r="B907" s="117"/>
      <c r="C907" s="117"/>
      <c r="D907" s="117"/>
      <c r="E907" s="117"/>
      <c r="F907" s="117"/>
      <c r="G907" s="117"/>
      <c r="H907" s="117"/>
      <c r="I907" s="117"/>
      <c r="J907" s="117"/>
      <c r="K907" s="117"/>
      <c r="L907" s="117"/>
      <c r="M907" s="117"/>
      <c r="N907" s="117"/>
      <c r="O907" s="117"/>
      <c r="P907" s="117"/>
      <c r="Q907" s="117"/>
      <c r="R907" s="117"/>
      <c r="S907" s="117"/>
      <c r="T907" s="117"/>
      <c r="U907" s="117"/>
      <c r="V907" s="117"/>
      <c r="W907" s="117"/>
      <c r="X907" s="117"/>
      <c r="Y907" s="117"/>
      <c r="Z907" s="117"/>
    </row>
    <row r="908">
      <c r="A908" s="117"/>
      <c r="B908" s="117"/>
      <c r="C908" s="117"/>
      <c r="D908" s="117"/>
      <c r="E908" s="117"/>
      <c r="F908" s="117"/>
      <c r="G908" s="117"/>
      <c r="H908" s="117"/>
      <c r="I908" s="117"/>
      <c r="J908" s="117"/>
      <c r="K908" s="117"/>
      <c r="L908" s="117"/>
      <c r="M908" s="117"/>
      <c r="N908" s="117"/>
      <c r="O908" s="117"/>
      <c r="P908" s="117"/>
      <c r="Q908" s="117"/>
      <c r="R908" s="117"/>
      <c r="S908" s="117"/>
      <c r="T908" s="117"/>
      <c r="U908" s="117"/>
      <c r="V908" s="117"/>
      <c r="W908" s="117"/>
      <c r="X908" s="117"/>
      <c r="Y908" s="117"/>
      <c r="Z908" s="117"/>
    </row>
    <row r="909">
      <c r="A909" s="117"/>
      <c r="B909" s="117"/>
      <c r="C909" s="117"/>
      <c r="D909" s="117"/>
      <c r="E909" s="117"/>
      <c r="F909" s="117"/>
      <c r="G909" s="117"/>
      <c r="H909" s="117"/>
      <c r="I909" s="117"/>
      <c r="J909" s="117"/>
      <c r="K909" s="117"/>
      <c r="L909" s="117"/>
      <c r="M909" s="117"/>
      <c r="N909" s="117"/>
      <c r="O909" s="117"/>
      <c r="P909" s="117"/>
      <c r="Q909" s="117"/>
      <c r="R909" s="117"/>
      <c r="S909" s="117"/>
      <c r="T909" s="117"/>
      <c r="U909" s="117"/>
      <c r="V909" s="117"/>
      <c r="W909" s="117"/>
      <c r="X909" s="117"/>
      <c r="Y909" s="117"/>
      <c r="Z909" s="117"/>
    </row>
    <row r="910">
      <c r="A910" s="117"/>
      <c r="B910" s="117"/>
      <c r="C910" s="117"/>
      <c r="D910" s="117"/>
      <c r="E910" s="117"/>
      <c r="F910" s="117"/>
      <c r="G910" s="117"/>
      <c r="H910" s="117"/>
      <c r="I910" s="117"/>
      <c r="J910" s="117"/>
      <c r="K910" s="117"/>
      <c r="L910" s="117"/>
      <c r="M910" s="117"/>
      <c r="N910" s="117"/>
      <c r="O910" s="117"/>
      <c r="P910" s="117"/>
      <c r="Q910" s="117"/>
      <c r="R910" s="117"/>
      <c r="S910" s="117"/>
      <c r="T910" s="117"/>
      <c r="U910" s="117"/>
      <c r="V910" s="117"/>
      <c r="W910" s="117"/>
      <c r="X910" s="117"/>
      <c r="Y910" s="117"/>
      <c r="Z910" s="117"/>
    </row>
    <row r="911">
      <c r="A911" s="117"/>
      <c r="B911" s="117"/>
      <c r="C911" s="117"/>
      <c r="D911" s="117"/>
      <c r="E911" s="117"/>
      <c r="F911" s="117"/>
      <c r="G911" s="117"/>
      <c r="H911" s="117"/>
      <c r="I911" s="117"/>
      <c r="J911" s="117"/>
      <c r="K911" s="117"/>
      <c r="L911" s="117"/>
      <c r="M911" s="117"/>
      <c r="N911" s="117"/>
      <c r="O911" s="117"/>
      <c r="P911" s="117"/>
      <c r="Q911" s="117"/>
      <c r="R911" s="117"/>
      <c r="S911" s="117"/>
      <c r="T911" s="117"/>
      <c r="U911" s="117"/>
      <c r="V911" s="117"/>
      <c r="W911" s="117"/>
      <c r="X911" s="117"/>
      <c r="Y911" s="117"/>
      <c r="Z911" s="117"/>
    </row>
    <row r="912">
      <c r="A912" s="117"/>
      <c r="B912" s="117"/>
      <c r="C912" s="117"/>
      <c r="D912" s="117"/>
      <c r="E912" s="117"/>
      <c r="F912" s="117"/>
      <c r="G912" s="117"/>
      <c r="H912" s="117"/>
      <c r="I912" s="117"/>
      <c r="J912" s="117"/>
      <c r="K912" s="117"/>
      <c r="L912" s="117"/>
      <c r="M912" s="117"/>
      <c r="N912" s="117"/>
      <c r="O912" s="117"/>
      <c r="P912" s="117"/>
      <c r="Q912" s="117"/>
      <c r="R912" s="117"/>
      <c r="S912" s="117"/>
      <c r="T912" s="117"/>
      <c r="U912" s="117"/>
      <c r="V912" s="117"/>
      <c r="W912" s="117"/>
      <c r="X912" s="117"/>
      <c r="Y912" s="117"/>
      <c r="Z912" s="117"/>
    </row>
    <row r="913">
      <c r="A913" s="117"/>
      <c r="B913" s="117"/>
      <c r="C913" s="117"/>
      <c r="D913" s="117"/>
      <c r="E913" s="117"/>
      <c r="F913" s="117"/>
      <c r="G913" s="117"/>
      <c r="H913" s="117"/>
      <c r="I913" s="117"/>
      <c r="J913" s="117"/>
      <c r="K913" s="117"/>
      <c r="L913" s="117"/>
      <c r="M913" s="117"/>
      <c r="N913" s="117"/>
      <c r="O913" s="117"/>
      <c r="P913" s="117"/>
      <c r="Q913" s="117"/>
      <c r="R913" s="117"/>
      <c r="S913" s="117"/>
      <c r="T913" s="117"/>
      <c r="U913" s="117"/>
      <c r="V913" s="117"/>
      <c r="W913" s="117"/>
      <c r="X913" s="117"/>
      <c r="Y913" s="117"/>
      <c r="Z913" s="117"/>
    </row>
    <row r="914">
      <c r="A914" s="117"/>
      <c r="B914" s="117"/>
      <c r="C914" s="117"/>
      <c r="D914" s="117"/>
      <c r="E914" s="117"/>
      <c r="F914" s="117"/>
      <c r="G914" s="117"/>
      <c r="H914" s="117"/>
      <c r="I914" s="117"/>
      <c r="J914" s="117"/>
      <c r="K914" s="117"/>
      <c r="L914" s="117"/>
      <c r="M914" s="117"/>
      <c r="N914" s="117"/>
      <c r="O914" s="117"/>
      <c r="P914" s="117"/>
      <c r="Q914" s="117"/>
      <c r="R914" s="117"/>
      <c r="S914" s="117"/>
      <c r="T914" s="117"/>
      <c r="U914" s="117"/>
      <c r="V914" s="117"/>
      <c r="W914" s="117"/>
      <c r="X914" s="117"/>
      <c r="Y914" s="117"/>
      <c r="Z914" s="117"/>
    </row>
    <row r="915">
      <c r="A915" s="117"/>
      <c r="B915" s="117"/>
      <c r="C915" s="117"/>
      <c r="D915" s="117"/>
      <c r="E915" s="117"/>
      <c r="F915" s="117"/>
      <c r="G915" s="117"/>
      <c r="H915" s="117"/>
      <c r="I915" s="117"/>
      <c r="J915" s="117"/>
      <c r="K915" s="117"/>
      <c r="L915" s="117"/>
      <c r="M915" s="117"/>
      <c r="N915" s="117"/>
      <c r="O915" s="117"/>
      <c r="P915" s="117"/>
      <c r="Q915" s="117"/>
      <c r="R915" s="117"/>
      <c r="S915" s="117"/>
      <c r="T915" s="117"/>
      <c r="U915" s="117"/>
      <c r="V915" s="117"/>
      <c r="W915" s="117"/>
      <c r="X915" s="117"/>
      <c r="Y915" s="117"/>
      <c r="Z915" s="117"/>
    </row>
    <row r="916">
      <c r="A916" s="117"/>
      <c r="B916" s="117"/>
      <c r="C916" s="117"/>
      <c r="D916" s="117"/>
      <c r="E916" s="117"/>
      <c r="F916" s="117"/>
      <c r="G916" s="117"/>
      <c r="H916" s="117"/>
      <c r="I916" s="117"/>
      <c r="J916" s="117"/>
      <c r="K916" s="117"/>
      <c r="L916" s="117"/>
      <c r="M916" s="117"/>
      <c r="N916" s="117"/>
      <c r="O916" s="117"/>
      <c r="P916" s="117"/>
      <c r="Q916" s="117"/>
      <c r="R916" s="117"/>
      <c r="S916" s="117"/>
      <c r="T916" s="117"/>
      <c r="U916" s="117"/>
      <c r="V916" s="117"/>
      <c r="W916" s="117"/>
      <c r="X916" s="117"/>
      <c r="Y916" s="117"/>
      <c r="Z916" s="117"/>
    </row>
    <row r="917">
      <c r="A917" s="117"/>
      <c r="B917" s="117"/>
      <c r="C917" s="117"/>
      <c r="D917" s="117"/>
      <c r="E917" s="117"/>
      <c r="F917" s="117"/>
      <c r="G917" s="117"/>
      <c r="H917" s="117"/>
      <c r="I917" s="117"/>
      <c r="J917" s="117"/>
      <c r="K917" s="117"/>
      <c r="L917" s="117"/>
      <c r="M917" s="117"/>
      <c r="N917" s="117"/>
      <c r="O917" s="117"/>
      <c r="P917" s="117"/>
      <c r="Q917" s="117"/>
      <c r="R917" s="117"/>
      <c r="S917" s="117"/>
      <c r="T917" s="117"/>
      <c r="U917" s="117"/>
      <c r="V917" s="117"/>
      <c r="W917" s="117"/>
      <c r="X917" s="117"/>
      <c r="Y917" s="117"/>
      <c r="Z917" s="117"/>
    </row>
    <row r="918">
      <c r="A918" s="117"/>
      <c r="B918" s="117"/>
      <c r="C918" s="117"/>
      <c r="D918" s="117"/>
      <c r="E918" s="117"/>
      <c r="F918" s="117"/>
      <c r="G918" s="117"/>
      <c r="H918" s="117"/>
      <c r="I918" s="117"/>
      <c r="J918" s="117"/>
      <c r="K918" s="117"/>
      <c r="L918" s="117"/>
      <c r="M918" s="117"/>
      <c r="N918" s="117"/>
      <c r="O918" s="117"/>
      <c r="P918" s="117"/>
      <c r="Q918" s="117"/>
      <c r="R918" s="117"/>
      <c r="S918" s="117"/>
      <c r="T918" s="117"/>
      <c r="U918" s="117"/>
      <c r="V918" s="117"/>
      <c r="W918" s="117"/>
      <c r="X918" s="117"/>
      <c r="Y918" s="117"/>
      <c r="Z918" s="117"/>
    </row>
    <row r="919">
      <c r="A919" s="117"/>
      <c r="B919" s="117"/>
      <c r="C919" s="117"/>
      <c r="D919" s="117"/>
      <c r="E919" s="117"/>
      <c r="F919" s="117"/>
      <c r="G919" s="117"/>
      <c r="H919" s="117"/>
      <c r="I919" s="117"/>
      <c r="J919" s="117"/>
      <c r="K919" s="117"/>
      <c r="L919" s="117"/>
      <c r="M919" s="117"/>
      <c r="N919" s="117"/>
      <c r="O919" s="117"/>
      <c r="P919" s="117"/>
      <c r="Q919" s="117"/>
      <c r="R919" s="117"/>
      <c r="S919" s="117"/>
      <c r="T919" s="117"/>
      <c r="U919" s="117"/>
      <c r="V919" s="117"/>
      <c r="W919" s="117"/>
      <c r="X919" s="117"/>
      <c r="Y919" s="117"/>
      <c r="Z919" s="117"/>
    </row>
    <row r="920">
      <c r="A920" s="117"/>
      <c r="B920" s="117"/>
      <c r="C920" s="117"/>
      <c r="D920" s="117"/>
      <c r="E920" s="117"/>
      <c r="F920" s="117"/>
      <c r="G920" s="117"/>
      <c r="H920" s="117"/>
      <c r="I920" s="117"/>
      <c r="J920" s="117"/>
      <c r="K920" s="117"/>
      <c r="L920" s="117"/>
      <c r="M920" s="117"/>
      <c r="N920" s="117"/>
      <c r="O920" s="117"/>
      <c r="P920" s="117"/>
      <c r="Q920" s="117"/>
      <c r="R920" s="117"/>
      <c r="S920" s="117"/>
      <c r="T920" s="117"/>
      <c r="U920" s="117"/>
      <c r="V920" s="117"/>
      <c r="W920" s="117"/>
      <c r="X920" s="117"/>
      <c r="Y920" s="117"/>
      <c r="Z920" s="117"/>
    </row>
    <row r="921">
      <c r="A921" s="117"/>
      <c r="B921" s="117"/>
      <c r="C921" s="117"/>
      <c r="D921" s="117"/>
      <c r="E921" s="117"/>
      <c r="F921" s="117"/>
      <c r="G921" s="117"/>
      <c r="H921" s="117"/>
      <c r="I921" s="117"/>
      <c r="J921" s="117"/>
      <c r="K921" s="117"/>
      <c r="L921" s="117"/>
      <c r="M921" s="117"/>
      <c r="N921" s="117"/>
      <c r="O921" s="117"/>
      <c r="P921" s="117"/>
      <c r="Q921" s="117"/>
      <c r="R921" s="117"/>
      <c r="S921" s="117"/>
      <c r="T921" s="117"/>
      <c r="U921" s="117"/>
      <c r="V921" s="117"/>
      <c r="W921" s="117"/>
      <c r="X921" s="117"/>
      <c r="Y921" s="117"/>
      <c r="Z921" s="117"/>
    </row>
    <row r="922">
      <c r="A922" s="117"/>
      <c r="B922" s="117"/>
      <c r="C922" s="117"/>
      <c r="D922" s="117"/>
      <c r="E922" s="117"/>
      <c r="F922" s="117"/>
      <c r="G922" s="117"/>
      <c r="H922" s="117"/>
      <c r="I922" s="117"/>
      <c r="J922" s="117"/>
      <c r="K922" s="117"/>
      <c r="L922" s="117"/>
      <c r="M922" s="117"/>
      <c r="N922" s="117"/>
      <c r="O922" s="117"/>
      <c r="P922" s="117"/>
      <c r="Q922" s="117"/>
      <c r="R922" s="117"/>
      <c r="S922" s="117"/>
      <c r="T922" s="117"/>
      <c r="U922" s="117"/>
      <c r="V922" s="117"/>
      <c r="W922" s="117"/>
      <c r="X922" s="117"/>
      <c r="Y922" s="117"/>
      <c r="Z922" s="117"/>
    </row>
    <row r="923">
      <c r="A923" s="117"/>
      <c r="B923" s="117"/>
      <c r="C923" s="117"/>
      <c r="D923" s="117"/>
      <c r="E923" s="117"/>
      <c r="F923" s="117"/>
      <c r="G923" s="117"/>
      <c r="H923" s="117"/>
      <c r="I923" s="117"/>
      <c r="J923" s="117"/>
      <c r="K923" s="117"/>
      <c r="L923" s="117"/>
      <c r="M923" s="117"/>
      <c r="N923" s="117"/>
      <c r="O923" s="117"/>
      <c r="P923" s="117"/>
      <c r="Q923" s="117"/>
      <c r="R923" s="117"/>
      <c r="S923" s="117"/>
      <c r="T923" s="117"/>
      <c r="U923" s="117"/>
      <c r="V923" s="117"/>
      <c r="W923" s="117"/>
      <c r="X923" s="117"/>
      <c r="Y923" s="117"/>
      <c r="Z923" s="117"/>
    </row>
    <row r="924">
      <c r="A924" s="117"/>
      <c r="B924" s="117"/>
      <c r="C924" s="117"/>
      <c r="D924" s="117"/>
      <c r="E924" s="117"/>
      <c r="F924" s="117"/>
      <c r="G924" s="117"/>
      <c r="H924" s="117"/>
      <c r="I924" s="117"/>
      <c r="J924" s="117"/>
      <c r="K924" s="117"/>
      <c r="L924" s="117"/>
      <c r="M924" s="117"/>
      <c r="N924" s="117"/>
      <c r="O924" s="117"/>
      <c r="P924" s="117"/>
      <c r="Q924" s="117"/>
      <c r="R924" s="117"/>
      <c r="S924" s="117"/>
      <c r="T924" s="117"/>
      <c r="U924" s="117"/>
      <c r="V924" s="117"/>
      <c r="W924" s="117"/>
      <c r="X924" s="117"/>
      <c r="Y924" s="117"/>
      <c r="Z924" s="117"/>
    </row>
    <row r="925">
      <c r="A925" s="117"/>
      <c r="B925" s="117"/>
      <c r="C925" s="117"/>
      <c r="D925" s="117"/>
      <c r="E925" s="117"/>
      <c r="F925" s="117"/>
      <c r="G925" s="117"/>
      <c r="H925" s="117"/>
      <c r="I925" s="117"/>
      <c r="J925" s="117"/>
      <c r="K925" s="117"/>
      <c r="L925" s="117"/>
      <c r="M925" s="117"/>
      <c r="N925" s="117"/>
      <c r="O925" s="117"/>
      <c r="P925" s="117"/>
      <c r="Q925" s="117"/>
      <c r="R925" s="117"/>
      <c r="S925" s="117"/>
      <c r="T925" s="117"/>
      <c r="U925" s="117"/>
      <c r="V925" s="117"/>
      <c r="W925" s="117"/>
      <c r="X925" s="117"/>
      <c r="Y925" s="117"/>
      <c r="Z925" s="117"/>
    </row>
    <row r="926">
      <c r="A926" s="117"/>
      <c r="B926" s="117"/>
      <c r="C926" s="117"/>
      <c r="D926" s="117"/>
      <c r="E926" s="117"/>
      <c r="F926" s="117"/>
      <c r="G926" s="117"/>
      <c r="H926" s="117"/>
      <c r="I926" s="117"/>
      <c r="J926" s="117"/>
      <c r="K926" s="117"/>
      <c r="L926" s="117"/>
      <c r="M926" s="117"/>
      <c r="N926" s="117"/>
      <c r="O926" s="117"/>
      <c r="P926" s="117"/>
      <c r="Q926" s="117"/>
      <c r="R926" s="117"/>
      <c r="S926" s="117"/>
      <c r="T926" s="117"/>
      <c r="U926" s="117"/>
      <c r="V926" s="117"/>
      <c r="W926" s="117"/>
      <c r="X926" s="117"/>
      <c r="Y926" s="117"/>
      <c r="Z926" s="117"/>
    </row>
    <row r="927">
      <c r="A927" s="117"/>
      <c r="B927" s="117"/>
      <c r="C927" s="117"/>
      <c r="D927" s="117"/>
      <c r="E927" s="117"/>
      <c r="F927" s="117"/>
      <c r="G927" s="117"/>
      <c r="H927" s="117"/>
      <c r="I927" s="117"/>
      <c r="J927" s="117"/>
      <c r="K927" s="117"/>
      <c r="L927" s="117"/>
      <c r="M927" s="117"/>
      <c r="N927" s="117"/>
      <c r="O927" s="117"/>
      <c r="P927" s="117"/>
      <c r="Q927" s="117"/>
      <c r="R927" s="117"/>
      <c r="S927" s="117"/>
      <c r="T927" s="117"/>
      <c r="U927" s="117"/>
      <c r="V927" s="117"/>
      <c r="W927" s="117"/>
      <c r="X927" s="117"/>
      <c r="Y927" s="117"/>
      <c r="Z927" s="117"/>
    </row>
    <row r="928">
      <c r="A928" s="117"/>
      <c r="B928" s="117"/>
      <c r="C928" s="117"/>
      <c r="D928" s="117"/>
      <c r="E928" s="117"/>
      <c r="F928" s="117"/>
      <c r="G928" s="117"/>
      <c r="H928" s="117"/>
      <c r="I928" s="117"/>
      <c r="J928" s="117"/>
      <c r="K928" s="117"/>
      <c r="L928" s="117"/>
      <c r="M928" s="117"/>
      <c r="N928" s="117"/>
      <c r="O928" s="117"/>
      <c r="P928" s="117"/>
      <c r="Q928" s="117"/>
      <c r="R928" s="117"/>
      <c r="S928" s="117"/>
      <c r="T928" s="117"/>
      <c r="U928" s="117"/>
      <c r="V928" s="117"/>
      <c r="W928" s="117"/>
      <c r="X928" s="117"/>
      <c r="Y928" s="117"/>
      <c r="Z928" s="117"/>
    </row>
    <row r="929">
      <c r="A929" s="117"/>
      <c r="B929" s="117"/>
      <c r="C929" s="117"/>
      <c r="D929" s="117"/>
      <c r="E929" s="117"/>
      <c r="F929" s="117"/>
      <c r="G929" s="117"/>
      <c r="H929" s="117"/>
      <c r="I929" s="117"/>
      <c r="J929" s="117"/>
      <c r="K929" s="117"/>
      <c r="L929" s="117"/>
      <c r="M929" s="117"/>
      <c r="N929" s="117"/>
      <c r="O929" s="117"/>
      <c r="P929" s="117"/>
      <c r="Q929" s="117"/>
      <c r="R929" s="117"/>
      <c r="S929" s="117"/>
      <c r="T929" s="117"/>
      <c r="U929" s="117"/>
      <c r="V929" s="117"/>
      <c r="W929" s="117"/>
      <c r="X929" s="117"/>
      <c r="Y929" s="117"/>
      <c r="Z929" s="117"/>
    </row>
    <row r="930">
      <c r="A930" s="117"/>
      <c r="B930" s="117"/>
      <c r="C930" s="117"/>
      <c r="D930" s="117"/>
      <c r="E930" s="117"/>
      <c r="F930" s="117"/>
      <c r="G930" s="117"/>
      <c r="H930" s="117"/>
      <c r="I930" s="117"/>
      <c r="J930" s="117"/>
      <c r="K930" s="117"/>
      <c r="L930" s="117"/>
      <c r="M930" s="117"/>
      <c r="N930" s="117"/>
      <c r="O930" s="117"/>
      <c r="P930" s="117"/>
      <c r="Q930" s="117"/>
      <c r="R930" s="117"/>
      <c r="S930" s="117"/>
      <c r="T930" s="117"/>
      <c r="U930" s="117"/>
      <c r="V930" s="117"/>
      <c r="W930" s="117"/>
      <c r="X930" s="117"/>
      <c r="Y930" s="117"/>
      <c r="Z930" s="117"/>
    </row>
    <row r="931">
      <c r="A931" s="117"/>
      <c r="B931" s="117"/>
      <c r="C931" s="117"/>
      <c r="D931" s="117"/>
      <c r="E931" s="117"/>
      <c r="F931" s="117"/>
      <c r="G931" s="117"/>
      <c r="H931" s="117"/>
      <c r="I931" s="117"/>
      <c r="J931" s="117"/>
      <c r="K931" s="117"/>
      <c r="L931" s="117"/>
      <c r="M931" s="117"/>
      <c r="N931" s="117"/>
      <c r="O931" s="117"/>
      <c r="P931" s="117"/>
      <c r="Q931" s="117"/>
      <c r="R931" s="117"/>
      <c r="S931" s="117"/>
      <c r="T931" s="117"/>
      <c r="U931" s="117"/>
      <c r="V931" s="117"/>
      <c r="W931" s="117"/>
      <c r="X931" s="117"/>
      <c r="Y931" s="117"/>
      <c r="Z931" s="117"/>
    </row>
    <row r="932">
      <c r="A932" s="117"/>
      <c r="B932" s="117"/>
      <c r="C932" s="117"/>
      <c r="D932" s="117"/>
      <c r="E932" s="117"/>
      <c r="F932" s="117"/>
      <c r="G932" s="117"/>
      <c r="H932" s="117"/>
      <c r="I932" s="117"/>
      <c r="J932" s="117"/>
      <c r="K932" s="117"/>
      <c r="L932" s="117"/>
      <c r="M932" s="117"/>
      <c r="N932" s="117"/>
      <c r="O932" s="117"/>
      <c r="P932" s="117"/>
      <c r="Q932" s="117"/>
      <c r="R932" s="117"/>
      <c r="S932" s="117"/>
      <c r="T932" s="117"/>
      <c r="U932" s="117"/>
      <c r="V932" s="117"/>
      <c r="W932" s="117"/>
      <c r="X932" s="117"/>
      <c r="Y932" s="117"/>
      <c r="Z932" s="117"/>
    </row>
    <row r="933">
      <c r="A933" s="117"/>
      <c r="B933" s="117"/>
      <c r="C933" s="117"/>
      <c r="D933" s="117"/>
      <c r="E933" s="117"/>
      <c r="F933" s="117"/>
      <c r="G933" s="117"/>
      <c r="H933" s="117"/>
      <c r="I933" s="117"/>
      <c r="J933" s="117"/>
      <c r="K933" s="117"/>
      <c r="L933" s="117"/>
      <c r="M933" s="117"/>
      <c r="N933" s="117"/>
      <c r="O933" s="117"/>
      <c r="P933" s="117"/>
      <c r="Q933" s="117"/>
      <c r="R933" s="117"/>
      <c r="S933" s="117"/>
      <c r="T933" s="117"/>
      <c r="U933" s="117"/>
      <c r="V933" s="117"/>
      <c r="W933" s="117"/>
      <c r="X933" s="117"/>
      <c r="Y933" s="117"/>
      <c r="Z933" s="117"/>
    </row>
    <row r="934">
      <c r="A934" s="117"/>
      <c r="B934" s="117"/>
      <c r="C934" s="117"/>
      <c r="D934" s="117"/>
      <c r="E934" s="117"/>
      <c r="F934" s="117"/>
      <c r="G934" s="117"/>
      <c r="H934" s="117"/>
      <c r="I934" s="117"/>
      <c r="J934" s="117"/>
      <c r="K934" s="117"/>
      <c r="L934" s="117"/>
      <c r="M934" s="117"/>
      <c r="N934" s="117"/>
      <c r="O934" s="117"/>
      <c r="P934" s="117"/>
      <c r="Q934" s="117"/>
      <c r="R934" s="117"/>
      <c r="S934" s="117"/>
      <c r="T934" s="117"/>
      <c r="U934" s="117"/>
      <c r="V934" s="117"/>
      <c r="W934" s="117"/>
      <c r="X934" s="117"/>
      <c r="Y934" s="117"/>
      <c r="Z934" s="117"/>
    </row>
    <row r="935">
      <c r="A935" s="117"/>
      <c r="B935" s="117"/>
      <c r="C935" s="117"/>
      <c r="D935" s="117"/>
      <c r="E935" s="117"/>
      <c r="F935" s="117"/>
      <c r="G935" s="117"/>
      <c r="H935" s="117"/>
      <c r="I935" s="117"/>
      <c r="J935" s="117"/>
      <c r="K935" s="117"/>
      <c r="L935" s="117"/>
      <c r="M935" s="117"/>
      <c r="N935" s="117"/>
      <c r="O935" s="117"/>
      <c r="P935" s="117"/>
      <c r="Q935" s="117"/>
      <c r="R935" s="117"/>
      <c r="S935" s="117"/>
      <c r="T935" s="117"/>
      <c r="U935" s="117"/>
      <c r="V935" s="117"/>
      <c r="W935" s="117"/>
      <c r="X935" s="117"/>
      <c r="Y935" s="117"/>
      <c r="Z935" s="117"/>
    </row>
    <row r="936">
      <c r="A936" s="117"/>
      <c r="B936" s="117"/>
      <c r="C936" s="117"/>
      <c r="D936" s="117"/>
      <c r="E936" s="117"/>
      <c r="F936" s="117"/>
      <c r="G936" s="117"/>
      <c r="H936" s="117"/>
      <c r="I936" s="117"/>
      <c r="J936" s="117"/>
      <c r="K936" s="117"/>
      <c r="L936" s="117"/>
      <c r="M936" s="117"/>
      <c r="N936" s="117"/>
      <c r="O936" s="117"/>
      <c r="P936" s="117"/>
      <c r="Q936" s="117"/>
      <c r="R936" s="117"/>
      <c r="S936" s="117"/>
      <c r="T936" s="117"/>
      <c r="U936" s="117"/>
      <c r="V936" s="117"/>
      <c r="W936" s="117"/>
      <c r="X936" s="117"/>
      <c r="Y936" s="117"/>
      <c r="Z936" s="117"/>
    </row>
    <row r="937">
      <c r="A937" s="117"/>
      <c r="B937" s="117"/>
      <c r="C937" s="117"/>
      <c r="D937" s="117"/>
      <c r="E937" s="117"/>
      <c r="F937" s="117"/>
      <c r="G937" s="117"/>
      <c r="H937" s="117"/>
      <c r="I937" s="117"/>
      <c r="J937" s="117"/>
      <c r="K937" s="117"/>
      <c r="L937" s="117"/>
      <c r="M937" s="117"/>
      <c r="N937" s="117"/>
      <c r="O937" s="117"/>
      <c r="P937" s="117"/>
      <c r="Q937" s="117"/>
      <c r="R937" s="117"/>
      <c r="S937" s="117"/>
      <c r="T937" s="117"/>
      <c r="U937" s="117"/>
      <c r="V937" s="117"/>
      <c r="W937" s="117"/>
      <c r="X937" s="117"/>
      <c r="Y937" s="117"/>
      <c r="Z937" s="117"/>
    </row>
    <row r="938">
      <c r="A938" s="117"/>
      <c r="B938" s="117"/>
      <c r="C938" s="117"/>
      <c r="D938" s="117"/>
      <c r="E938" s="117"/>
      <c r="F938" s="117"/>
      <c r="G938" s="117"/>
      <c r="H938" s="117"/>
      <c r="I938" s="117"/>
      <c r="J938" s="117"/>
      <c r="K938" s="117"/>
      <c r="L938" s="117"/>
      <c r="M938" s="117"/>
      <c r="N938" s="117"/>
      <c r="O938" s="117"/>
      <c r="P938" s="117"/>
      <c r="Q938" s="117"/>
      <c r="R938" s="117"/>
      <c r="S938" s="117"/>
      <c r="T938" s="117"/>
      <c r="U938" s="117"/>
      <c r="V938" s="117"/>
      <c r="W938" s="117"/>
      <c r="X938" s="117"/>
      <c r="Y938" s="117"/>
      <c r="Z938" s="117"/>
    </row>
    <row r="939">
      <c r="A939" s="117"/>
      <c r="B939" s="117"/>
      <c r="C939" s="117"/>
      <c r="D939" s="117"/>
      <c r="E939" s="117"/>
      <c r="F939" s="117"/>
      <c r="G939" s="117"/>
      <c r="H939" s="117"/>
      <c r="I939" s="117"/>
      <c r="J939" s="117"/>
      <c r="K939" s="117"/>
      <c r="L939" s="117"/>
      <c r="M939" s="117"/>
      <c r="N939" s="117"/>
      <c r="O939" s="117"/>
      <c r="P939" s="117"/>
      <c r="Q939" s="117"/>
      <c r="R939" s="117"/>
      <c r="S939" s="117"/>
      <c r="T939" s="117"/>
      <c r="U939" s="117"/>
      <c r="V939" s="117"/>
      <c r="W939" s="117"/>
      <c r="X939" s="117"/>
      <c r="Y939" s="117"/>
      <c r="Z939" s="117"/>
    </row>
    <row r="940">
      <c r="A940" s="117"/>
      <c r="B940" s="117"/>
      <c r="C940" s="117"/>
      <c r="D940" s="117"/>
      <c r="E940" s="117"/>
      <c r="F940" s="117"/>
      <c r="G940" s="117"/>
      <c r="H940" s="117"/>
      <c r="I940" s="117"/>
      <c r="J940" s="117"/>
      <c r="K940" s="117"/>
      <c r="L940" s="117"/>
      <c r="M940" s="117"/>
      <c r="N940" s="117"/>
      <c r="O940" s="117"/>
      <c r="P940" s="117"/>
      <c r="Q940" s="117"/>
      <c r="R940" s="117"/>
      <c r="S940" s="117"/>
      <c r="T940" s="117"/>
      <c r="U940" s="117"/>
      <c r="V940" s="117"/>
      <c r="W940" s="117"/>
      <c r="X940" s="117"/>
      <c r="Y940" s="117"/>
      <c r="Z940" s="117"/>
    </row>
    <row r="941">
      <c r="A941" s="117"/>
      <c r="B941" s="117"/>
      <c r="C941" s="117"/>
      <c r="D941" s="117"/>
      <c r="E941" s="117"/>
      <c r="F941" s="117"/>
      <c r="G941" s="117"/>
      <c r="H941" s="117"/>
      <c r="I941" s="117"/>
      <c r="J941" s="117"/>
      <c r="K941" s="117"/>
      <c r="L941" s="117"/>
      <c r="M941" s="117"/>
      <c r="N941" s="117"/>
      <c r="O941" s="117"/>
      <c r="P941" s="117"/>
      <c r="Q941" s="117"/>
      <c r="R941" s="117"/>
      <c r="S941" s="117"/>
      <c r="T941" s="117"/>
      <c r="U941" s="117"/>
      <c r="V941" s="117"/>
      <c r="W941" s="117"/>
      <c r="X941" s="117"/>
      <c r="Y941" s="117"/>
      <c r="Z941" s="117"/>
    </row>
    <row r="942">
      <c r="A942" s="117"/>
      <c r="B942" s="117"/>
      <c r="C942" s="117"/>
      <c r="D942" s="117"/>
      <c r="E942" s="117"/>
      <c r="F942" s="117"/>
      <c r="G942" s="117"/>
      <c r="H942" s="117"/>
      <c r="I942" s="117"/>
      <c r="J942" s="117"/>
      <c r="K942" s="117"/>
      <c r="L942" s="117"/>
      <c r="M942" s="117"/>
      <c r="N942" s="117"/>
      <c r="O942" s="117"/>
      <c r="P942" s="117"/>
      <c r="Q942" s="117"/>
      <c r="R942" s="117"/>
      <c r="S942" s="117"/>
      <c r="T942" s="117"/>
      <c r="U942" s="117"/>
      <c r="V942" s="117"/>
      <c r="W942" s="117"/>
      <c r="X942" s="117"/>
      <c r="Y942" s="117"/>
      <c r="Z942" s="117"/>
    </row>
    <row r="943">
      <c r="A943" s="117"/>
      <c r="B943" s="117"/>
      <c r="C943" s="117"/>
      <c r="D943" s="117"/>
      <c r="E943" s="117"/>
      <c r="F943" s="117"/>
      <c r="G943" s="117"/>
      <c r="H943" s="117"/>
      <c r="I943" s="117"/>
      <c r="J943" s="117"/>
      <c r="K943" s="117"/>
      <c r="L943" s="117"/>
      <c r="M943" s="117"/>
      <c r="N943" s="117"/>
      <c r="O943" s="117"/>
      <c r="P943" s="117"/>
      <c r="Q943" s="117"/>
      <c r="R943" s="117"/>
      <c r="S943" s="117"/>
      <c r="T943" s="117"/>
      <c r="U943" s="117"/>
      <c r="V943" s="117"/>
      <c r="W943" s="117"/>
      <c r="X943" s="117"/>
      <c r="Y943" s="117"/>
      <c r="Z943" s="117"/>
    </row>
    <row r="944">
      <c r="A944" s="117"/>
      <c r="B944" s="117"/>
      <c r="C944" s="117"/>
      <c r="D944" s="117"/>
      <c r="E944" s="117"/>
      <c r="F944" s="117"/>
      <c r="G944" s="117"/>
      <c r="H944" s="117"/>
      <c r="I944" s="117"/>
      <c r="J944" s="117"/>
      <c r="K944" s="117"/>
      <c r="L944" s="117"/>
      <c r="M944" s="117"/>
      <c r="N944" s="117"/>
      <c r="O944" s="117"/>
      <c r="P944" s="117"/>
      <c r="Q944" s="117"/>
      <c r="R944" s="117"/>
      <c r="S944" s="117"/>
      <c r="T944" s="117"/>
      <c r="U944" s="117"/>
      <c r="V944" s="117"/>
      <c r="W944" s="117"/>
      <c r="X944" s="117"/>
      <c r="Y944" s="117"/>
      <c r="Z944" s="117"/>
    </row>
    <row r="945">
      <c r="A945" s="117"/>
      <c r="B945" s="117"/>
      <c r="C945" s="117"/>
      <c r="D945" s="117"/>
      <c r="E945" s="117"/>
      <c r="F945" s="117"/>
      <c r="G945" s="117"/>
      <c r="H945" s="117"/>
      <c r="I945" s="117"/>
      <c r="J945" s="117"/>
      <c r="K945" s="117"/>
      <c r="L945" s="117"/>
      <c r="M945" s="117"/>
      <c r="N945" s="117"/>
      <c r="O945" s="117"/>
      <c r="P945" s="117"/>
      <c r="Q945" s="117"/>
      <c r="R945" s="117"/>
      <c r="S945" s="117"/>
      <c r="T945" s="117"/>
      <c r="U945" s="117"/>
      <c r="V945" s="117"/>
      <c r="W945" s="117"/>
      <c r="X945" s="117"/>
      <c r="Y945" s="117"/>
      <c r="Z945" s="117"/>
    </row>
    <row r="946">
      <c r="A946" s="117"/>
      <c r="B946" s="117"/>
      <c r="C946" s="117"/>
      <c r="D946" s="117"/>
      <c r="E946" s="117"/>
      <c r="F946" s="117"/>
      <c r="G946" s="117"/>
      <c r="H946" s="117"/>
      <c r="I946" s="117"/>
      <c r="J946" s="117"/>
      <c r="K946" s="117"/>
      <c r="L946" s="117"/>
      <c r="M946" s="117"/>
      <c r="N946" s="117"/>
      <c r="O946" s="117"/>
      <c r="P946" s="117"/>
      <c r="Q946" s="117"/>
      <c r="R946" s="117"/>
      <c r="S946" s="117"/>
      <c r="T946" s="117"/>
      <c r="U946" s="117"/>
      <c r="V946" s="117"/>
      <c r="W946" s="117"/>
      <c r="X946" s="117"/>
      <c r="Y946" s="117"/>
      <c r="Z946" s="117"/>
    </row>
    <row r="947">
      <c r="A947" s="117"/>
      <c r="B947" s="117"/>
      <c r="C947" s="117"/>
      <c r="D947" s="117"/>
      <c r="E947" s="117"/>
      <c r="F947" s="117"/>
      <c r="G947" s="117"/>
      <c r="H947" s="117"/>
      <c r="I947" s="117"/>
      <c r="J947" s="117"/>
      <c r="K947" s="117"/>
      <c r="L947" s="117"/>
      <c r="M947" s="117"/>
      <c r="N947" s="117"/>
      <c r="O947" s="117"/>
      <c r="P947" s="117"/>
      <c r="Q947" s="117"/>
      <c r="R947" s="117"/>
      <c r="S947" s="117"/>
      <c r="T947" s="117"/>
      <c r="U947" s="117"/>
      <c r="V947" s="117"/>
      <c r="W947" s="117"/>
      <c r="X947" s="117"/>
      <c r="Y947" s="117"/>
      <c r="Z947" s="117"/>
    </row>
    <row r="948">
      <c r="A948" s="117"/>
      <c r="B948" s="117"/>
      <c r="C948" s="117"/>
      <c r="D948" s="117"/>
      <c r="E948" s="117"/>
      <c r="F948" s="117"/>
      <c r="G948" s="117"/>
      <c r="H948" s="117"/>
      <c r="I948" s="117"/>
      <c r="J948" s="117"/>
      <c r="K948" s="117"/>
      <c r="L948" s="117"/>
      <c r="M948" s="117"/>
      <c r="N948" s="117"/>
      <c r="O948" s="117"/>
      <c r="P948" s="117"/>
      <c r="Q948" s="117"/>
      <c r="R948" s="117"/>
      <c r="S948" s="117"/>
      <c r="T948" s="117"/>
      <c r="U948" s="117"/>
      <c r="V948" s="117"/>
      <c r="W948" s="117"/>
      <c r="X948" s="117"/>
      <c r="Y948" s="117"/>
      <c r="Z948" s="117"/>
    </row>
    <row r="949">
      <c r="A949" s="117"/>
      <c r="B949" s="117"/>
      <c r="C949" s="117"/>
      <c r="D949" s="117"/>
      <c r="E949" s="117"/>
      <c r="F949" s="117"/>
      <c r="G949" s="117"/>
      <c r="H949" s="117"/>
      <c r="I949" s="117"/>
      <c r="J949" s="117"/>
      <c r="K949" s="117"/>
      <c r="L949" s="117"/>
      <c r="M949" s="117"/>
      <c r="N949" s="117"/>
      <c r="O949" s="117"/>
      <c r="P949" s="117"/>
      <c r="Q949" s="117"/>
      <c r="R949" s="117"/>
      <c r="S949" s="117"/>
      <c r="T949" s="117"/>
      <c r="U949" s="117"/>
      <c r="V949" s="117"/>
      <c r="W949" s="117"/>
      <c r="X949" s="117"/>
      <c r="Y949" s="117"/>
      <c r="Z949" s="117"/>
    </row>
    <row r="950">
      <c r="A950" s="117"/>
      <c r="B950" s="117"/>
      <c r="C950" s="117"/>
      <c r="D950" s="117"/>
      <c r="E950" s="117"/>
      <c r="F950" s="117"/>
      <c r="G950" s="117"/>
      <c r="H950" s="117"/>
      <c r="I950" s="117"/>
      <c r="J950" s="117"/>
      <c r="K950" s="117"/>
      <c r="L950" s="117"/>
      <c r="M950" s="117"/>
      <c r="N950" s="117"/>
      <c r="O950" s="117"/>
      <c r="P950" s="117"/>
      <c r="Q950" s="117"/>
      <c r="R950" s="117"/>
      <c r="S950" s="117"/>
      <c r="T950" s="117"/>
      <c r="U950" s="117"/>
      <c r="V950" s="117"/>
      <c r="W950" s="117"/>
      <c r="X950" s="117"/>
      <c r="Y950" s="117"/>
      <c r="Z950" s="117"/>
    </row>
    <row r="951">
      <c r="A951" s="117"/>
      <c r="B951" s="117"/>
      <c r="C951" s="117"/>
      <c r="D951" s="117"/>
      <c r="E951" s="117"/>
      <c r="F951" s="117"/>
      <c r="G951" s="117"/>
      <c r="H951" s="117"/>
      <c r="I951" s="117"/>
      <c r="J951" s="117"/>
      <c r="K951" s="117"/>
      <c r="L951" s="117"/>
      <c r="M951" s="117"/>
      <c r="N951" s="117"/>
      <c r="O951" s="117"/>
      <c r="P951" s="117"/>
      <c r="Q951" s="117"/>
      <c r="R951" s="117"/>
      <c r="S951" s="117"/>
      <c r="T951" s="117"/>
      <c r="U951" s="117"/>
      <c r="V951" s="117"/>
      <c r="W951" s="117"/>
      <c r="X951" s="117"/>
      <c r="Y951" s="117"/>
      <c r="Z951" s="117"/>
    </row>
    <row r="952">
      <c r="A952" s="117"/>
      <c r="B952" s="117"/>
      <c r="C952" s="117"/>
      <c r="D952" s="117"/>
      <c r="E952" s="117"/>
      <c r="F952" s="117"/>
      <c r="G952" s="117"/>
      <c r="H952" s="117"/>
      <c r="I952" s="117"/>
      <c r="J952" s="117"/>
      <c r="K952" s="117"/>
      <c r="L952" s="117"/>
      <c r="M952" s="117"/>
      <c r="N952" s="117"/>
      <c r="O952" s="117"/>
      <c r="P952" s="117"/>
      <c r="Q952" s="117"/>
      <c r="R952" s="117"/>
      <c r="S952" s="117"/>
      <c r="T952" s="117"/>
      <c r="U952" s="117"/>
      <c r="V952" s="117"/>
      <c r="W952" s="117"/>
      <c r="X952" s="117"/>
      <c r="Y952" s="117"/>
      <c r="Z952" s="117"/>
    </row>
    <row r="953">
      <c r="A953" s="117"/>
      <c r="B953" s="117"/>
      <c r="C953" s="117"/>
      <c r="D953" s="117"/>
      <c r="E953" s="117"/>
      <c r="F953" s="117"/>
      <c r="G953" s="117"/>
      <c r="H953" s="117"/>
      <c r="I953" s="117"/>
      <c r="J953" s="117"/>
      <c r="K953" s="117"/>
      <c r="L953" s="117"/>
      <c r="M953" s="117"/>
      <c r="N953" s="117"/>
      <c r="O953" s="117"/>
      <c r="P953" s="117"/>
      <c r="Q953" s="117"/>
      <c r="R953" s="117"/>
      <c r="S953" s="117"/>
      <c r="T953" s="117"/>
      <c r="U953" s="117"/>
      <c r="V953" s="117"/>
      <c r="W953" s="117"/>
      <c r="X953" s="117"/>
      <c r="Y953" s="117"/>
      <c r="Z953" s="117"/>
    </row>
    <row r="954">
      <c r="A954" s="117"/>
      <c r="B954" s="117"/>
      <c r="C954" s="117"/>
      <c r="D954" s="117"/>
      <c r="E954" s="117"/>
      <c r="F954" s="117"/>
      <c r="G954" s="117"/>
      <c r="H954" s="117"/>
      <c r="I954" s="117"/>
      <c r="J954" s="117"/>
      <c r="K954" s="117"/>
      <c r="L954" s="117"/>
      <c r="M954" s="117"/>
      <c r="N954" s="117"/>
      <c r="O954" s="117"/>
      <c r="P954" s="117"/>
      <c r="Q954" s="117"/>
      <c r="R954" s="117"/>
      <c r="S954" s="117"/>
      <c r="T954" s="117"/>
      <c r="U954" s="117"/>
      <c r="V954" s="117"/>
      <c r="W954" s="117"/>
      <c r="X954" s="117"/>
      <c r="Y954" s="117"/>
      <c r="Z954" s="117"/>
    </row>
    <row r="955">
      <c r="A955" s="117"/>
      <c r="B955" s="117"/>
      <c r="C955" s="117"/>
      <c r="D955" s="117"/>
      <c r="E955" s="117"/>
      <c r="F955" s="117"/>
      <c r="G955" s="117"/>
      <c r="H955" s="117"/>
      <c r="I955" s="117"/>
      <c r="J955" s="117"/>
      <c r="K955" s="117"/>
      <c r="L955" s="117"/>
      <c r="M955" s="117"/>
      <c r="N955" s="117"/>
      <c r="O955" s="117"/>
      <c r="P955" s="117"/>
      <c r="Q955" s="117"/>
      <c r="R955" s="117"/>
      <c r="S955" s="117"/>
      <c r="T955" s="117"/>
      <c r="U955" s="117"/>
      <c r="V955" s="117"/>
      <c r="W955" s="117"/>
      <c r="X955" s="117"/>
      <c r="Y955" s="117"/>
      <c r="Z955" s="117"/>
    </row>
    <row r="956">
      <c r="A956" s="117"/>
      <c r="B956" s="117"/>
      <c r="C956" s="117"/>
      <c r="D956" s="117"/>
      <c r="E956" s="117"/>
      <c r="F956" s="117"/>
      <c r="G956" s="117"/>
      <c r="H956" s="117"/>
      <c r="I956" s="117"/>
      <c r="J956" s="117"/>
      <c r="K956" s="117"/>
      <c r="L956" s="117"/>
      <c r="M956" s="117"/>
      <c r="N956" s="117"/>
      <c r="O956" s="117"/>
      <c r="P956" s="117"/>
      <c r="Q956" s="117"/>
      <c r="R956" s="117"/>
      <c r="S956" s="117"/>
      <c r="T956" s="117"/>
      <c r="U956" s="117"/>
      <c r="V956" s="117"/>
      <c r="W956" s="117"/>
      <c r="X956" s="117"/>
      <c r="Y956" s="117"/>
      <c r="Z956" s="117"/>
    </row>
    <row r="957">
      <c r="A957" s="117"/>
      <c r="B957" s="117"/>
      <c r="C957" s="117"/>
      <c r="D957" s="117"/>
      <c r="E957" s="117"/>
      <c r="F957" s="117"/>
      <c r="G957" s="117"/>
      <c r="H957" s="117"/>
      <c r="I957" s="117"/>
      <c r="J957" s="117"/>
      <c r="K957" s="117"/>
      <c r="L957" s="117"/>
      <c r="M957" s="117"/>
      <c r="N957" s="117"/>
      <c r="O957" s="117"/>
      <c r="P957" s="117"/>
      <c r="Q957" s="117"/>
      <c r="R957" s="117"/>
      <c r="S957" s="117"/>
      <c r="T957" s="117"/>
      <c r="U957" s="117"/>
      <c r="V957" s="117"/>
      <c r="W957" s="117"/>
      <c r="X957" s="117"/>
      <c r="Y957" s="117"/>
      <c r="Z957" s="117"/>
    </row>
    <row r="958">
      <c r="A958" s="117"/>
      <c r="B958" s="117"/>
      <c r="C958" s="117"/>
      <c r="D958" s="117"/>
      <c r="E958" s="117"/>
      <c r="F958" s="117"/>
      <c r="G958" s="117"/>
      <c r="H958" s="117"/>
      <c r="I958" s="117"/>
      <c r="J958" s="117"/>
      <c r="K958" s="117"/>
      <c r="L958" s="117"/>
      <c r="M958" s="117"/>
      <c r="N958" s="117"/>
      <c r="O958" s="117"/>
      <c r="P958" s="117"/>
      <c r="Q958" s="117"/>
      <c r="R958" s="117"/>
      <c r="S958" s="117"/>
      <c r="T958" s="117"/>
      <c r="U958" s="117"/>
      <c r="V958" s="117"/>
      <c r="W958" s="117"/>
      <c r="X958" s="117"/>
      <c r="Y958" s="117"/>
      <c r="Z958" s="117"/>
    </row>
    <row r="959">
      <c r="A959" s="117"/>
      <c r="B959" s="117"/>
      <c r="C959" s="117"/>
      <c r="D959" s="117"/>
      <c r="E959" s="117"/>
      <c r="F959" s="117"/>
      <c r="G959" s="117"/>
      <c r="H959" s="117"/>
      <c r="I959" s="117"/>
      <c r="J959" s="117"/>
      <c r="K959" s="117"/>
      <c r="L959" s="117"/>
      <c r="M959" s="117"/>
      <c r="N959" s="117"/>
      <c r="O959" s="117"/>
      <c r="P959" s="117"/>
      <c r="Q959" s="117"/>
      <c r="R959" s="117"/>
      <c r="S959" s="117"/>
      <c r="T959" s="117"/>
      <c r="U959" s="117"/>
      <c r="V959" s="117"/>
      <c r="W959" s="117"/>
      <c r="X959" s="117"/>
      <c r="Y959" s="117"/>
      <c r="Z959" s="117"/>
    </row>
    <row r="960">
      <c r="A960" s="117"/>
      <c r="B960" s="117"/>
      <c r="C960" s="117"/>
      <c r="D960" s="117"/>
      <c r="E960" s="117"/>
      <c r="F960" s="117"/>
      <c r="G960" s="117"/>
      <c r="H960" s="117"/>
      <c r="I960" s="117"/>
      <c r="J960" s="117"/>
      <c r="K960" s="117"/>
      <c r="L960" s="117"/>
      <c r="M960" s="117"/>
      <c r="N960" s="117"/>
      <c r="O960" s="117"/>
      <c r="P960" s="117"/>
      <c r="Q960" s="117"/>
      <c r="R960" s="117"/>
      <c r="S960" s="117"/>
      <c r="T960" s="117"/>
      <c r="U960" s="117"/>
      <c r="V960" s="117"/>
      <c r="W960" s="117"/>
      <c r="X960" s="117"/>
      <c r="Y960" s="117"/>
      <c r="Z960" s="117"/>
    </row>
    <row r="961">
      <c r="A961" s="117"/>
      <c r="B961" s="117"/>
      <c r="C961" s="117"/>
      <c r="D961" s="117"/>
      <c r="E961" s="117"/>
      <c r="F961" s="117"/>
      <c r="G961" s="117"/>
      <c r="H961" s="117"/>
      <c r="I961" s="117"/>
      <c r="J961" s="117"/>
      <c r="K961" s="117"/>
      <c r="L961" s="117"/>
      <c r="M961" s="117"/>
      <c r="N961" s="117"/>
      <c r="O961" s="117"/>
      <c r="P961" s="117"/>
      <c r="Q961" s="117"/>
      <c r="R961" s="117"/>
      <c r="S961" s="117"/>
      <c r="T961" s="117"/>
      <c r="U961" s="117"/>
      <c r="V961" s="117"/>
      <c r="W961" s="117"/>
      <c r="X961" s="117"/>
      <c r="Y961" s="117"/>
      <c r="Z961" s="117"/>
    </row>
    <row r="962">
      <c r="A962" s="117"/>
      <c r="B962" s="117"/>
      <c r="C962" s="117"/>
      <c r="D962" s="117"/>
      <c r="E962" s="117"/>
      <c r="F962" s="117"/>
      <c r="G962" s="117"/>
      <c r="H962" s="117"/>
      <c r="I962" s="117"/>
      <c r="J962" s="117"/>
      <c r="K962" s="117"/>
      <c r="L962" s="117"/>
      <c r="M962" s="117"/>
      <c r="N962" s="117"/>
      <c r="O962" s="117"/>
      <c r="P962" s="117"/>
      <c r="Q962" s="117"/>
      <c r="R962" s="117"/>
      <c r="S962" s="117"/>
      <c r="T962" s="117"/>
      <c r="U962" s="117"/>
      <c r="V962" s="117"/>
      <c r="W962" s="117"/>
      <c r="X962" s="117"/>
      <c r="Y962" s="117"/>
      <c r="Z962" s="117"/>
    </row>
    <row r="963">
      <c r="A963" s="117"/>
      <c r="B963" s="117"/>
      <c r="C963" s="117"/>
      <c r="D963" s="117"/>
      <c r="E963" s="117"/>
      <c r="F963" s="117"/>
      <c r="G963" s="117"/>
      <c r="H963" s="117"/>
      <c r="I963" s="117"/>
      <c r="J963" s="117"/>
      <c r="K963" s="117"/>
      <c r="L963" s="117"/>
      <c r="M963" s="117"/>
      <c r="N963" s="117"/>
      <c r="O963" s="117"/>
      <c r="P963" s="117"/>
      <c r="Q963" s="117"/>
      <c r="R963" s="117"/>
      <c r="S963" s="117"/>
      <c r="T963" s="117"/>
      <c r="U963" s="117"/>
      <c r="V963" s="117"/>
      <c r="W963" s="117"/>
      <c r="X963" s="117"/>
      <c r="Y963" s="117"/>
      <c r="Z963" s="117"/>
    </row>
    <row r="964">
      <c r="A964" s="117"/>
      <c r="B964" s="117"/>
      <c r="C964" s="117"/>
      <c r="D964" s="117"/>
      <c r="E964" s="117"/>
      <c r="F964" s="117"/>
      <c r="G964" s="117"/>
      <c r="H964" s="117"/>
      <c r="I964" s="117"/>
      <c r="J964" s="117"/>
      <c r="K964" s="117"/>
      <c r="L964" s="117"/>
      <c r="M964" s="117"/>
      <c r="N964" s="117"/>
      <c r="O964" s="117"/>
      <c r="P964" s="117"/>
      <c r="Q964" s="117"/>
      <c r="R964" s="117"/>
      <c r="S964" s="117"/>
      <c r="T964" s="117"/>
      <c r="U964" s="117"/>
      <c r="V964" s="117"/>
      <c r="W964" s="117"/>
      <c r="X964" s="117"/>
      <c r="Y964" s="117"/>
      <c r="Z964" s="117"/>
    </row>
    <row r="965">
      <c r="A965" s="117"/>
      <c r="B965" s="117"/>
      <c r="C965" s="117"/>
      <c r="D965" s="117"/>
      <c r="E965" s="117"/>
      <c r="F965" s="117"/>
      <c r="G965" s="117"/>
      <c r="H965" s="117"/>
      <c r="I965" s="117"/>
      <c r="J965" s="117"/>
      <c r="K965" s="117"/>
      <c r="L965" s="117"/>
      <c r="M965" s="117"/>
      <c r="N965" s="117"/>
      <c r="O965" s="117"/>
      <c r="P965" s="117"/>
      <c r="Q965" s="117"/>
      <c r="R965" s="117"/>
      <c r="S965" s="117"/>
      <c r="T965" s="117"/>
      <c r="U965" s="117"/>
      <c r="V965" s="117"/>
      <c r="W965" s="117"/>
      <c r="X965" s="117"/>
      <c r="Y965" s="117"/>
      <c r="Z965" s="117"/>
    </row>
    <row r="966">
      <c r="A966" s="117"/>
      <c r="B966" s="117"/>
      <c r="C966" s="117"/>
      <c r="D966" s="117"/>
      <c r="E966" s="117"/>
      <c r="F966" s="117"/>
      <c r="G966" s="117"/>
      <c r="H966" s="117"/>
      <c r="I966" s="117"/>
      <c r="J966" s="117"/>
      <c r="K966" s="117"/>
      <c r="L966" s="117"/>
      <c r="M966" s="117"/>
      <c r="N966" s="117"/>
      <c r="O966" s="117"/>
      <c r="P966" s="117"/>
      <c r="Q966" s="117"/>
      <c r="R966" s="117"/>
      <c r="S966" s="117"/>
      <c r="T966" s="117"/>
      <c r="U966" s="117"/>
      <c r="V966" s="117"/>
      <c r="W966" s="117"/>
      <c r="X966" s="117"/>
      <c r="Y966" s="117"/>
      <c r="Z966" s="117"/>
    </row>
    <row r="967">
      <c r="A967" s="117"/>
      <c r="B967" s="117"/>
      <c r="C967" s="117"/>
      <c r="D967" s="117"/>
      <c r="E967" s="117"/>
      <c r="F967" s="117"/>
      <c r="G967" s="117"/>
      <c r="H967" s="117"/>
      <c r="I967" s="117"/>
      <c r="J967" s="117"/>
      <c r="K967" s="117"/>
      <c r="L967" s="117"/>
      <c r="M967" s="117"/>
      <c r="N967" s="117"/>
      <c r="O967" s="117"/>
      <c r="P967" s="117"/>
      <c r="Q967" s="117"/>
      <c r="R967" s="117"/>
      <c r="S967" s="117"/>
      <c r="T967" s="117"/>
      <c r="U967" s="117"/>
      <c r="V967" s="117"/>
      <c r="W967" s="117"/>
      <c r="X967" s="117"/>
      <c r="Y967" s="117"/>
      <c r="Z967" s="117"/>
    </row>
    <row r="968">
      <c r="A968" s="117"/>
      <c r="B968" s="117"/>
      <c r="C968" s="117"/>
      <c r="D968" s="117"/>
      <c r="E968" s="117"/>
      <c r="F968" s="117"/>
      <c r="G968" s="117"/>
      <c r="H968" s="117"/>
      <c r="I968" s="117"/>
      <c r="J968" s="117"/>
      <c r="K968" s="117"/>
      <c r="L968" s="117"/>
      <c r="M968" s="117"/>
      <c r="N968" s="117"/>
      <c r="O968" s="117"/>
      <c r="P968" s="117"/>
      <c r="Q968" s="117"/>
      <c r="R968" s="117"/>
      <c r="S968" s="117"/>
      <c r="T968" s="117"/>
      <c r="U968" s="117"/>
      <c r="V968" s="117"/>
      <c r="W968" s="117"/>
      <c r="X968" s="117"/>
      <c r="Y968" s="117"/>
      <c r="Z968" s="117"/>
    </row>
    <row r="969">
      <c r="A969" s="117"/>
      <c r="B969" s="117"/>
      <c r="C969" s="117"/>
      <c r="D969" s="117"/>
      <c r="E969" s="117"/>
      <c r="F969" s="117"/>
      <c r="G969" s="117"/>
      <c r="H969" s="117"/>
      <c r="I969" s="117"/>
      <c r="J969" s="117"/>
      <c r="K969" s="117"/>
      <c r="L969" s="117"/>
      <c r="M969" s="117"/>
      <c r="N969" s="117"/>
      <c r="O969" s="117"/>
      <c r="P969" s="117"/>
      <c r="Q969" s="117"/>
      <c r="R969" s="117"/>
      <c r="S969" s="117"/>
      <c r="T969" s="117"/>
      <c r="U969" s="117"/>
      <c r="V969" s="117"/>
      <c r="W969" s="117"/>
      <c r="X969" s="117"/>
      <c r="Y969" s="117"/>
      <c r="Z969" s="117"/>
    </row>
    <row r="970">
      <c r="A970" s="117"/>
      <c r="B970" s="117"/>
      <c r="C970" s="117"/>
      <c r="D970" s="117"/>
      <c r="E970" s="117"/>
      <c r="F970" s="117"/>
      <c r="G970" s="117"/>
      <c r="H970" s="117"/>
      <c r="I970" s="117"/>
      <c r="J970" s="117"/>
      <c r="K970" s="117"/>
      <c r="L970" s="117"/>
      <c r="M970" s="117"/>
      <c r="N970" s="117"/>
      <c r="O970" s="117"/>
      <c r="P970" s="117"/>
      <c r="Q970" s="117"/>
      <c r="R970" s="117"/>
      <c r="S970" s="117"/>
      <c r="T970" s="117"/>
      <c r="U970" s="117"/>
      <c r="V970" s="117"/>
      <c r="W970" s="117"/>
      <c r="X970" s="117"/>
      <c r="Y970" s="117"/>
      <c r="Z970" s="117"/>
    </row>
    <row r="971">
      <c r="A971" s="117"/>
      <c r="B971" s="117"/>
      <c r="C971" s="117"/>
      <c r="D971" s="117"/>
      <c r="E971" s="117"/>
      <c r="F971" s="117"/>
      <c r="G971" s="117"/>
      <c r="H971" s="117"/>
      <c r="I971" s="117"/>
      <c r="J971" s="117"/>
      <c r="K971" s="117"/>
      <c r="L971" s="117"/>
      <c r="M971" s="117"/>
      <c r="N971" s="117"/>
      <c r="O971" s="117"/>
      <c r="P971" s="117"/>
      <c r="Q971" s="117"/>
      <c r="R971" s="117"/>
      <c r="S971" s="117"/>
      <c r="T971" s="117"/>
      <c r="U971" s="117"/>
      <c r="V971" s="117"/>
      <c r="W971" s="117"/>
      <c r="X971" s="117"/>
      <c r="Y971" s="117"/>
      <c r="Z971" s="117"/>
    </row>
    <row r="972">
      <c r="A972" s="117"/>
      <c r="B972" s="117"/>
      <c r="C972" s="117"/>
      <c r="D972" s="117"/>
      <c r="E972" s="117"/>
      <c r="F972" s="117"/>
      <c r="G972" s="117"/>
      <c r="H972" s="117"/>
      <c r="I972" s="117"/>
      <c r="J972" s="117"/>
      <c r="K972" s="117"/>
      <c r="L972" s="117"/>
      <c r="M972" s="117"/>
      <c r="N972" s="117"/>
      <c r="O972" s="117"/>
      <c r="P972" s="117"/>
      <c r="Q972" s="117"/>
      <c r="R972" s="117"/>
      <c r="S972" s="117"/>
      <c r="T972" s="117"/>
      <c r="U972" s="117"/>
      <c r="V972" s="117"/>
      <c r="W972" s="117"/>
      <c r="X972" s="117"/>
      <c r="Y972" s="117"/>
      <c r="Z972" s="117"/>
    </row>
    <row r="973">
      <c r="A973" s="117"/>
      <c r="B973" s="117"/>
      <c r="C973" s="117"/>
      <c r="D973" s="117"/>
      <c r="E973" s="117"/>
      <c r="F973" s="117"/>
      <c r="G973" s="117"/>
      <c r="H973" s="117"/>
      <c r="I973" s="117"/>
      <c r="J973" s="117"/>
      <c r="K973" s="117"/>
      <c r="L973" s="117"/>
      <c r="M973" s="117"/>
      <c r="N973" s="117"/>
      <c r="O973" s="117"/>
      <c r="P973" s="117"/>
      <c r="Q973" s="117"/>
      <c r="R973" s="117"/>
      <c r="S973" s="117"/>
      <c r="T973" s="117"/>
      <c r="U973" s="117"/>
      <c r="V973" s="117"/>
      <c r="W973" s="117"/>
      <c r="X973" s="117"/>
      <c r="Y973" s="117"/>
      <c r="Z973" s="117"/>
    </row>
    <row r="974">
      <c r="A974" s="117"/>
      <c r="B974" s="117"/>
      <c r="C974" s="117"/>
      <c r="D974" s="117"/>
      <c r="E974" s="117"/>
      <c r="F974" s="117"/>
      <c r="G974" s="117"/>
      <c r="H974" s="117"/>
      <c r="I974" s="117"/>
      <c r="J974" s="117"/>
      <c r="K974" s="117"/>
      <c r="L974" s="117"/>
      <c r="M974" s="117"/>
      <c r="N974" s="117"/>
      <c r="O974" s="117"/>
      <c r="P974" s="117"/>
      <c r="Q974" s="117"/>
      <c r="R974" s="117"/>
      <c r="S974" s="117"/>
      <c r="T974" s="117"/>
      <c r="U974" s="117"/>
      <c r="V974" s="117"/>
      <c r="W974" s="117"/>
      <c r="X974" s="117"/>
      <c r="Y974" s="117"/>
      <c r="Z974" s="117"/>
    </row>
    <row r="975">
      <c r="A975" s="117"/>
      <c r="B975" s="117"/>
      <c r="C975" s="117"/>
      <c r="D975" s="117"/>
      <c r="E975" s="117"/>
      <c r="F975" s="117"/>
      <c r="G975" s="117"/>
      <c r="H975" s="117"/>
      <c r="I975" s="117"/>
      <c r="J975" s="117"/>
      <c r="K975" s="117"/>
      <c r="L975" s="117"/>
      <c r="M975" s="117"/>
      <c r="N975" s="117"/>
      <c r="O975" s="117"/>
      <c r="P975" s="117"/>
      <c r="Q975" s="117"/>
      <c r="R975" s="117"/>
      <c r="S975" s="117"/>
      <c r="T975" s="117"/>
      <c r="U975" s="117"/>
      <c r="V975" s="117"/>
      <c r="W975" s="117"/>
      <c r="X975" s="117"/>
      <c r="Y975" s="117"/>
      <c r="Z975" s="117"/>
    </row>
    <row r="976">
      <c r="A976" s="117"/>
      <c r="B976" s="117"/>
      <c r="C976" s="117"/>
      <c r="D976" s="117"/>
      <c r="E976" s="117"/>
      <c r="F976" s="117"/>
      <c r="G976" s="117"/>
      <c r="H976" s="117"/>
      <c r="I976" s="117"/>
      <c r="J976" s="117"/>
      <c r="K976" s="117"/>
      <c r="L976" s="117"/>
      <c r="M976" s="117"/>
      <c r="N976" s="117"/>
      <c r="O976" s="117"/>
      <c r="P976" s="117"/>
      <c r="Q976" s="117"/>
      <c r="R976" s="117"/>
      <c r="S976" s="117"/>
      <c r="T976" s="117"/>
      <c r="U976" s="117"/>
      <c r="V976" s="117"/>
      <c r="W976" s="117"/>
      <c r="X976" s="117"/>
      <c r="Y976" s="117"/>
      <c r="Z976" s="117"/>
    </row>
    <row r="977">
      <c r="A977" s="117"/>
      <c r="B977" s="117"/>
      <c r="C977" s="117"/>
      <c r="D977" s="117"/>
      <c r="E977" s="117"/>
      <c r="F977" s="117"/>
      <c r="G977" s="117"/>
      <c r="H977" s="117"/>
      <c r="I977" s="117"/>
      <c r="J977" s="117"/>
      <c r="K977" s="117"/>
      <c r="L977" s="117"/>
      <c r="M977" s="117"/>
      <c r="N977" s="117"/>
      <c r="O977" s="117"/>
      <c r="P977" s="117"/>
      <c r="Q977" s="117"/>
      <c r="R977" s="117"/>
      <c r="S977" s="117"/>
      <c r="T977" s="117"/>
      <c r="U977" s="117"/>
      <c r="V977" s="117"/>
      <c r="W977" s="117"/>
      <c r="X977" s="117"/>
      <c r="Y977" s="117"/>
      <c r="Z977" s="117"/>
    </row>
    <row r="978">
      <c r="A978" s="117"/>
      <c r="B978" s="117"/>
      <c r="C978" s="117"/>
      <c r="D978" s="117"/>
      <c r="E978" s="117"/>
      <c r="F978" s="117"/>
      <c r="G978" s="117"/>
      <c r="H978" s="117"/>
      <c r="I978" s="117"/>
      <c r="J978" s="117"/>
      <c r="K978" s="117"/>
      <c r="L978" s="117"/>
      <c r="M978" s="117"/>
      <c r="N978" s="117"/>
      <c r="O978" s="117"/>
      <c r="P978" s="117"/>
      <c r="Q978" s="117"/>
      <c r="R978" s="117"/>
      <c r="S978" s="117"/>
      <c r="T978" s="117"/>
      <c r="U978" s="117"/>
      <c r="V978" s="117"/>
      <c r="W978" s="117"/>
      <c r="X978" s="117"/>
      <c r="Y978" s="117"/>
      <c r="Z978" s="117"/>
    </row>
    <row r="979">
      <c r="A979" s="117"/>
      <c r="B979" s="117"/>
      <c r="C979" s="117"/>
      <c r="D979" s="117"/>
      <c r="E979" s="117"/>
      <c r="F979" s="117"/>
      <c r="G979" s="117"/>
      <c r="H979" s="117"/>
      <c r="I979" s="117"/>
      <c r="J979" s="117"/>
      <c r="K979" s="117"/>
      <c r="L979" s="117"/>
      <c r="M979" s="117"/>
      <c r="N979" s="117"/>
      <c r="O979" s="117"/>
      <c r="P979" s="117"/>
      <c r="Q979" s="117"/>
      <c r="R979" s="117"/>
      <c r="S979" s="117"/>
      <c r="T979" s="117"/>
      <c r="U979" s="117"/>
      <c r="V979" s="117"/>
      <c r="W979" s="117"/>
      <c r="X979" s="117"/>
      <c r="Y979" s="117"/>
      <c r="Z979" s="117"/>
    </row>
    <row r="980">
      <c r="A980" s="117"/>
      <c r="B980" s="117"/>
      <c r="C980" s="117"/>
      <c r="D980" s="117"/>
      <c r="E980" s="117"/>
      <c r="F980" s="117"/>
      <c r="G980" s="117"/>
      <c r="H980" s="117"/>
      <c r="I980" s="117"/>
      <c r="J980" s="117"/>
      <c r="K980" s="117"/>
      <c r="L980" s="117"/>
      <c r="M980" s="117"/>
      <c r="N980" s="117"/>
      <c r="O980" s="117"/>
      <c r="P980" s="117"/>
      <c r="Q980" s="117"/>
      <c r="R980" s="117"/>
      <c r="S980" s="117"/>
      <c r="T980" s="117"/>
      <c r="U980" s="117"/>
      <c r="V980" s="117"/>
      <c r="W980" s="117"/>
      <c r="X980" s="117"/>
      <c r="Y980" s="117"/>
      <c r="Z980" s="117"/>
    </row>
    <row r="981">
      <c r="A981" s="117"/>
      <c r="B981" s="117"/>
      <c r="C981" s="117"/>
      <c r="D981" s="117"/>
      <c r="E981" s="117"/>
      <c r="F981" s="117"/>
      <c r="G981" s="117"/>
      <c r="H981" s="117"/>
      <c r="I981" s="117"/>
      <c r="J981" s="117"/>
      <c r="K981" s="117"/>
      <c r="L981" s="117"/>
      <c r="M981" s="117"/>
      <c r="N981" s="117"/>
      <c r="O981" s="117"/>
      <c r="P981" s="117"/>
      <c r="Q981" s="117"/>
      <c r="R981" s="117"/>
      <c r="S981" s="117"/>
      <c r="T981" s="117"/>
      <c r="U981" s="117"/>
      <c r="V981" s="117"/>
      <c r="W981" s="117"/>
      <c r="X981" s="117"/>
      <c r="Y981" s="117"/>
      <c r="Z981" s="117"/>
    </row>
    <row r="982">
      <c r="A982" s="117"/>
      <c r="B982" s="117"/>
      <c r="C982" s="117"/>
      <c r="D982" s="117"/>
      <c r="E982" s="117"/>
      <c r="F982" s="117"/>
      <c r="G982" s="117"/>
      <c r="H982" s="117"/>
      <c r="I982" s="117"/>
      <c r="J982" s="117"/>
      <c r="K982" s="117"/>
      <c r="L982" s="117"/>
      <c r="M982" s="117"/>
      <c r="N982" s="117"/>
      <c r="O982" s="117"/>
      <c r="P982" s="117"/>
      <c r="Q982" s="117"/>
      <c r="R982" s="117"/>
      <c r="S982" s="117"/>
      <c r="T982" s="117"/>
      <c r="U982" s="117"/>
      <c r="V982" s="117"/>
      <c r="W982" s="117"/>
      <c r="X982" s="117"/>
      <c r="Y982" s="117"/>
      <c r="Z982" s="117"/>
    </row>
    <row r="983">
      <c r="A983" s="117"/>
      <c r="B983" s="117"/>
      <c r="C983" s="117"/>
      <c r="D983" s="117"/>
      <c r="E983" s="117"/>
      <c r="F983" s="117"/>
      <c r="G983" s="117"/>
      <c r="H983" s="117"/>
      <c r="I983" s="117"/>
      <c r="J983" s="117"/>
      <c r="K983" s="117"/>
      <c r="L983" s="117"/>
      <c r="M983" s="117"/>
      <c r="N983" s="117"/>
      <c r="O983" s="117"/>
      <c r="P983" s="117"/>
      <c r="Q983" s="117"/>
      <c r="R983" s="117"/>
      <c r="S983" s="117"/>
      <c r="T983" s="117"/>
      <c r="U983" s="117"/>
      <c r="V983" s="117"/>
      <c r="W983" s="117"/>
      <c r="X983" s="117"/>
      <c r="Y983" s="117"/>
      <c r="Z983" s="117"/>
    </row>
    <row r="984">
      <c r="A984" s="117"/>
      <c r="B984" s="117"/>
      <c r="C984" s="117"/>
      <c r="D984" s="117"/>
      <c r="E984" s="117"/>
      <c r="F984" s="117"/>
      <c r="G984" s="117"/>
      <c r="H984" s="117"/>
      <c r="I984" s="117"/>
      <c r="J984" s="117"/>
      <c r="K984" s="117"/>
      <c r="L984" s="117"/>
      <c r="M984" s="117"/>
      <c r="N984" s="117"/>
      <c r="O984" s="117"/>
      <c r="P984" s="117"/>
      <c r="Q984" s="117"/>
      <c r="R984" s="117"/>
      <c r="S984" s="117"/>
      <c r="T984" s="117"/>
      <c r="U984" s="117"/>
      <c r="V984" s="117"/>
      <c r="W984" s="117"/>
      <c r="X984" s="117"/>
      <c r="Y984" s="117"/>
      <c r="Z984" s="117"/>
    </row>
    <row r="985">
      <c r="A985" s="117"/>
      <c r="B985" s="117"/>
      <c r="C985" s="117"/>
      <c r="D985" s="117"/>
      <c r="E985" s="117"/>
      <c r="F985" s="117"/>
      <c r="G985" s="117"/>
      <c r="H985" s="117"/>
      <c r="I985" s="117"/>
      <c r="J985" s="117"/>
      <c r="K985" s="117"/>
      <c r="L985" s="117"/>
      <c r="M985" s="117"/>
      <c r="N985" s="117"/>
      <c r="O985" s="117"/>
      <c r="P985" s="117"/>
      <c r="Q985" s="117"/>
      <c r="R985" s="117"/>
      <c r="S985" s="117"/>
      <c r="T985" s="117"/>
      <c r="U985" s="117"/>
      <c r="V985" s="117"/>
      <c r="W985" s="117"/>
      <c r="X985" s="117"/>
      <c r="Y985" s="117"/>
      <c r="Z985" s="117"/>
    </row>
    <row r="986">
      <c r="A986" s="117"/>
      <c r="B986" s="117"/>
      <c r="C986" s="117"/>
      <c r="D986" s="117"/>
      <c r="E986" s="117"/>
      <c r="F986" s="117"/>
      <c r="G986" s="117"/>
      <c r="H986" s="117"/>
      <c r="I986" s="117"/>
      <c r="J986" s="117"/>
      <c r="K986" s="117"/>
      <c r="L986" s="117"/>
      <c r="M986" s="117"/>
      <c r="N986" s="117"/>
      <c r="O986" s="117"/>
      <c r="P986" s="117"/>
      <c r="Q986" s="117"/>
      <c r="R986" s="117"/>
      <c r="S986" s="117"/>
      <c r="T986" s="117"/>
      <c r="U986" s="117"/>
      <c r="V986" s="117"/>
      <c r="W986" s="117"/>
      <c r="X986" s="117"/>
      <c r="Y986" s="117"/>
      <c r="Z986" s="117"/>
    </row>
    <row r="987">
      <c r="A987" s="117"/>
      <c r="B987" s="117"/>
      <c r="C987" s="117"/>
      <c r="D987" s="117"/>
      <c r="E987" s="117"/>
      <c r="F987" s="117"/>
      <c r="G987" s="117"/>
      <c r="H987" s="117"/>
      <c r="I987" s="117"/>
      <c r="J987" s="117"/>
      <c r="K987" s="117"/>
      <c r="L987" s="117"/>
      <c r="M987" s="117"/>
      <c r="N987" s="117"/>
      <c r="O987" s="117"/>
      <c r="P987" s="117"/>
      <c r="Q987" s="117"/>
      <c r="R987" s="117"/>
      <c r="S987" s="117"/>
      <c r="T987" s="117"/>
      <c r="U987" s="117"/>
      <c r="V987" s="117"/>
      <c r="W987" s="117"/>
      <c r="X987" s="117"/>
      <c r="Y987" s="117"/>
      <c r="Z987" s="117"/>
    </row>
    <row r="988">
      <c r="A988" s="117"/>
      <c r="B988" s="117"/>
      <c r="C988" s="117"/>
      <c r="D988" s="117"/>
      <c r="E988" s="117"/>
      <c r="F988" s="117"/>
      <c r="G988" s="117"/>
      <c r="H988" s="117"/>
      <c r="I988" s="117"/>
      <c r="J988" s="117"/>
      <c r="K988" s="117"/>
      <c r="L988" s="117"/>
      <c r="M988" s="117"/>
      <c r="N988" s="117"/>
      <c r="O988" s="117"/>
      <c r="P988" s="117"/>
      <c r="Q988" s="117"/>
      <c r="R988" s="117"/>
      <c r="S988" s="117"/>
      <c r="T988" s="117"/>
      <c r="U988" s="117"/>
      <c r="V988" s="117"/>
      <c r="W988" s="117"/>
      <c r="X988" s="117"/>
      <c r="Y988" s="117"/>
      <c r="Z988" s="117"/>
    </row>
    <row r="989">
      <c r="A989" s="117"/>
      <c r="B989" s="117"/>
      <c r="C989" s="117"/>
      <c r="D989" s="117"/>
      <c r="E989" s="117"/>
      <c r="F989" s="117"/>
      <c r="G989" s="117"/>
      <c r="H989" s="117"/>
      <c r="I989" s="117"/>
      <c r="J989" s="117"/>
      <c r="K989" s="117"/>
      <c r="L989" s="117"/>
      <c r="M989" s="117"/>
      <c r="N989" s="117"/>
      <c r="O989" s="117"/>
      <c r="P989" s="117"/>
      <c r="Q989" s="117"/>
      <c r="R989" s="117"/>
      <c r="S989" s="117"/>
      <c r="T989" s="117"/>
      <c r="U989" s="117"/>
      <c r="V989" s="117"/>
      <c r="W989" s="117"/>
      <c r="X989" s="117"/>
      <c r="Y989" s="117"/>
      <c r="Z989" s="117"/>
    </row>
    <row r="990">
      <c r="A990" s="117"/>
      <c r="B990" s="117"/>
      <c r="C990" s="117"/>
      <c r="D990" s="117"/>
      <c r="E990" s="117"/>
      <c r="F990" s="117"/>
      <c r="G990" s="117"/>
      <c r="H990" s="117"/>
      <c r="I990" s="117"/>
      <c r="J990" s="117"/>
      <c r="K990" s="117"/>
      <c r="L990" s="117"/>
      <c r="M990" s="117"/>
      <c r="N990" s="117"/>
      <c r="O990" s="117"/>
      <c r="P990" s="117"/>
      <c r="Q990" s="117"/>
      <c r="R990" s="117"/>
      <c r="S990" s="117"/>
      <c r="T990" s="117"/>
      <c r="U990" s="117"/>
      <c r="V990" s="117"/>
      <c r="W990" s="117"/>
      <c r="X990" s="117"/>
      <c r="Y990" s="117"/>
      <c r="Z990" s="117"/>
    </row>
    <row r="991">
      <c r="A991" s="117"/>
      <c r="B991" s="117"/>
      <c r="C991" s="117"/>
      <c r="D991" s="117"/>
      <c r="E991" s="117"/>
      <c r="F991" s="117"/>
      <c r="G991" s="117"/>
      <c r="H991" s="117"/>
      <c r="I991" s="117"/>
      <c r="J991" s="117"/>
      <c r="K991" s="117"/>
      <c r="L991" s="117"/>
      <c r="M991" s="117"/>
      <c r="N991" s="117"/>
      <c r="O991" s="117"/>
      <c r="P991" s="117"/>
      <c r="Q991" s="117"/>
      <c r="R991" s="117"/>
      <c r="S991" s="117"/>
      <c r="T991" s="117"/>
      <c r="U991" s="117"/>
      <c r="V991" s="117"/>
      <c r="W991" s="117"/>
      <c r="X991" s="117"/>
      <c r="Y991" s="117"/>
      <c r="Z991" s="117"/>
    </row>
    <row r="992">
      <c r="A992" s="117"/>
      <c r="B992" s="117"/>
      <c r="C992" s="117"/>
      <c r="D992" s="117"/>
      <c r="E992" s="117"/>
      <c r="F992" s="117"/>
      <c r="G992" s="117"/>
      <c r="H992" s="117"/>
      <c r="I992" s="117"/>
      <c r="J992" s="117"/>
      <c r="K992" s="117"/>
      <c r="L992" s="117"/>
      <c r="M992" s="117"/>
      <c r="N992" s="117"/>
      <c r="O992" s="117"/>
      <c r="P992" s="117"/>
      <c r="Q992" s="117"/>
      <c r="R992" s="117"/>
      <c r="S992" s="117"/>
      <c r="T992" s="117"/>
      <c r="U992" s="117"/>
      <c r="V992" s="117"/>
      <c r="W992" s="117"/>
      <c r="X992" s="117"/>
      <c r="Y992" s="117"/>
      <c r="Z992" s="117"/>
    </row>
    <row r="993">
      <c r="A993" s="117"/>
      <c r="B993" s="117"/>
      <c r="C993" s="117"/>
      <c r="D993" s="117"/>
      <c r="E993" s="117"/>
      <c r="F993" s="117"/>
      <c r="G993" s="117"/>
      <c r="H993" s="117"/>
      <c r="I993" s="117"/>
      <c r="J993" s="117"/>
      <c r="K993" s="117"/>
      <c r="L993" s="117"/>
      <c r="M993" s="117"/>
      <c r="N993" s="117"/>
      <c r="O993" s="117"/>
      <c r="P993" s="117"/>
      <c r="Q993" s="117"/>
      <c r="R993" s="117"/>
      <c r="S993" s="117"/>
      <c r="T993" s="117"/>
      <c r="U993" s="117"/>
      <c r="V993" s="117"/>
      <c r="W993" s="117"/>
      <c r="X993" s="117"/>
      <c r="Y993" s="117"/>
      <c r="Z993" s="117"/>
    </row>
    <row r="994">
      <c r="A994" s="117"/>
      <c r="B994" s="117"/>
      <c r="C994" s="117"/>
      <c r="D994" s="117"/>
      <c r="E994" s="117"/>
      <c r="F994" s="117"/>
      <c r="G994" s="117"/>
      <c r="H994" s="117"/>
      <c r="I994" s="117"/>
      <c r="J994" s="117"/>
      <c r="K994" s="117"/>
      <c r="L994" s="117"/>
      <c r="M994" s="117"/>
      <c r="N994" s="117"/>
      <c r="O994" s="117"/>
      <c r="P994" s="117"/>
      <c r="Q994" s="117"/>
      <c r="R994" s="117"/>
      <c r="S994" s="117"/>
      <c r="T994" s="117"/>
      <c r="U994" s="117"/>
      <c r="V994" s="117"/>
      <c r="W994" s="117"/>
      <c r="X994" s="117"/>
      <c r="Y994" s="117"/>
      <c r="Z994" s="117"/>
    </row>
    <row r="995">
      <c r="A995" s="117"/>
      <c r="B995" s="117"/>
      <c r="C995" s="117"/>
      <c r="D995" s="117"/>
      <c r="E995" s="117"/>
      <c r="F995" s="117"/>
      <c r="G995" s="117"/>
      <c r="H995" s="117"/>
      <c r="I995" s="117"/>
      <c r="J995" s="117"/>
      <c r="K995" s="117"/>
      <c r="L995" s="117"/>
      <c r="M995" s="117"/>
      <c r="N995" s="117"/>
      <c r="O995" s="117"/>
      <c r="P995" s="117"/>
      <c r="Q995" s="117"/>
      <c r="R995" s="117"/>
      <c r="S995" s="117"/>
      <c r="T995" s="117"/>
      <c r="U995" s="117"/>
      <c r="V995" s="117"/>
      <c r="W995" s="117"/>
      <c r="X995" s="117"/>
      <c r="Y995" s="117"/>
      <c r="Z995" s="117"/>
    </row>
    <row r="996">
      <c r="A996" s="117"/>
      <c r="B996" s="117"/>
      <c r="C996" s="117"/>
      <c r="D996" s="117"/>
      <c r="E996" s="117"/>
      <c r="F996" s="117"/>
      <c r="G996" s="117"/>
      <c r="H996" s="117"/>
      <c r="I996" s="117"/>
      <c r="J996" s="117"/>
      <c r="K996" s="117"/>
      <c r="L996" s="117"/>
      <c r="M996" s="117"/>
      <c r="N996" s="117"/>
      <c r="O996" s="117"/>
      <c r="P996" s="117"/>
      <c r="Q996" s="117"/>
      <c r="R996" s="117"/>
      <c r="S996" s="117"/>
      <c r="T996" s="117"/>
      <c r="U996" s="117"/>
      <c r="V996" s="117"/>
      <c r="W996" s="117"/>
      <c r="X996" s="117"/>
      <c r="Y996" s="117"/>
      <c r="Z996" s="117"/>
    </row>
    <row r="997">
      <c r="A997" s="117"/>
      <c r="B997" s="117"/>
      <c r="C997" s="117"/>
      <c r="D997" s="117"/>
      <c r="E997" s="117"/>
      <c r="F997" s="117"/>
      <c r="G997" s="117"/>
      <c r="H997" s="117"/>
      <c r="I997" s="117"/>
      <c r="J997" s="117"/>
      <c r="K997" s="117"/>
      <c r="L997" s="117"/>
      <c r="M997" s="117"/>
      <c r="N997" s="117"/>
      <c r="O997" s="117"/>
      <c r="P997" s="117"/>
      <c r="Q997" s="117"/>
      <c r="R997" s="117"/>
      <c r="S997" s="117"/>
      <c r="T997" s="117"/>
      <c r="U997" s="117"/>
      <c r="V997" s="117"/>
      <c r="W997" s="117"/>
      <c r="X997" s="117"/>
      <c r="Y997" s="117"/>
      <c r="Z997" s="117"/>
    </row>
    <row r="998">
      <c r="A998" s="117"/>
      <c r="B998" s="117"/>
      <c r="C998" s="117"/>
      <c r="D998" s="117"/>
      <c r="E998" s="117"/>
      <c r="F998" s="117"/>
      <c r="G998" s="117"/>
      <c r="H998" s="117"/>
      <c r="I998" s="117"/>
      <c r="J998" s="117"/>
      <c r="K998" s="117"/>
      <c r="L998" s="117"/>
      <c r="M998" s="117"/>
      <c r="N998" s="117"/>
      <c r="O998" s="117"/>
      <c r="P998" s="117"/>
      <c r="Q998" s="117"/>
      <c r="R998" s="117"/>
      <c r="S998" s="117"/>
      <c r="T998" s="117"/>
      <c r="U998" s="117"/>
      <c r="V998" s="117"/>
      <c r="W998" s="117"/>
      <c r="X998" s="117"/>
      <c r="Y998" s="117"/>
      <c r="Z998" s="117"/>
    </row>
    <row r="999">
      <c r="A999" s="195"/>
      <c r="B999" s="195"/>
      <c r="C999" s="195"/>
      <c r="D999" s="195"/>
      <c r="E999" s="195"/>
      <c r="F999" s="195"/>
      <c r="G999" s="195"/>
      <c r="H999" s="195"/>
      <c r="I999" s="195"/>
      <c r="J999" s="195"/>
      <c r="K999" s="195"/>
      <c r="L999" s="195"/>
      <c r="M999" s="195"/>
      <c r="N999" s="195"/>
      <c r="O999" s="195"/>
      <c r="P999" s="195"/>
      <c r="Q999" s="195"/>
      <c r="R999" s="195"/>
      <c r="S999" s="195"/>
      <c r="T999" s="195"/>
      <c r="U999" s="195"/>
      <c r="V999" s="195"/>
      <c r="W999" s="195"/>
      <c r="X999" s="195"/>
      <c r="Y999" s="195"/>
      <c r="Z999" s="195"/>
    </row>
    <row r="1000">
      <c r="A1000" s="195"/>
      <c r="B1000" s="195"/>
      <c r="C1000" s="195"/>
      <c r="D1000" s="195"/>
      <c r="E1000" s="195"/>
      <c r="F1000" s="195"/>
      <c r="G1000" s="195"/>
      <c r="H1000" s="195"/>
      <c r="I1000" s="195"/>
      <c r="J1000" s="195"/>
      <c r="K1000" s="195"/>
      <c r="L1000" s="195"/>
      <c r="M1000" s="195"/>
      <c r="N1000" s="195"/>
      <c r="O1000" s="195"/>
      <c r="P1000" s="195"/>
      <c r="Q1000" s="195"/>
      <c r="R1000" s="195"/>
      <c r="S1000" s="195"/>
      <c r="T1000" s="195"/>
      <c r="U1000" s="195"/>
      <c r="V1000" s="195"/>
      <c r="W1000" s="195"/>
      <c r="X1000" s="195"/>
      <c r="Y1000" s="195"/>
      <c r="Z1000" s="195"/>
    </row>
  </sheetData>
  <mergeCells count="2">
    <mergeCell ref="A1:C1"/>
    <mergeCell ref="A9:C9"/>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6.88"/>
    <col customWidth="1" min="2" max="2" width="24.38"/>
  </cols>
  <sheetData>
    <row r="1">
      <c r="A1" s="196"/>
      <c r="B1" s="197"/>
      <c r="C1" s="198" t="s">
        <v>32</v>
      </c>
      <c r="D1" s="198" t="s">
        <v>49</v>
      </c>
      <c r="E1" s="198" t="s">
        <v>820</v>
      </c>
      <c r="F1" s="198" t="s">
        <v>219</v>
      </c>
    </row>
    <row r="2">
      <c r="A2" s="199" t="s">
        <v>4238</v>
      </c>
      <c r="B2" s="200" t="s">
        <v>4239</v>
      </c>
      <c r="C2" s="201">
        <f>COUNTIFS(Seeds!C:C,"=Identificar",Seeds!Z:Z,"*ct-chart*",Seeds!Z:Z,"*bar*")</f>
        <v>3</v>
      </c>
      <c r="D2" s="201">
        <f>COUNTIFS(Seeds!C:C,"=Evocar",Seeds!Z:Z,"=*ct-chart*",Seeds!Z:Z,"*bar*")</f>
        <v>3</v>
      </c>
      <c r="E2" s="201">
        <f>COUNTIFS(Seeds!C:C,"=Aplicar",Seeds!Z:Z,"=*ct-chart*",Seeds!Z:Z,"*bar*")</f>
        <v>0</v>
      </c>
      <c r="F2" s="201">
        <f t="shared" ref="F2:F20" si="1">SUM(C2:E2)</f>
        <v>6</v>
      </c>
    </row>
    <row r="3">
      <c r="A3" s="199" t="s">
        <v>4240</v>
      </c>
      <c r="B3" s="200" t="s">
        <v>4241</v>
      </c>
      <c r="C3" s="201">
        <f>COUNTIFS(Seeds!C:C,"=Identificar",Seeds!Z:Z,"*ct-chart*",Seeds!Z:Z,"*line*")</f>
        <v>0</v>
      </c>
      <c r="D3" s="201">
        <f>COUNTIFS(Seeds!C:C,"=Evocar",Seeds!Z:Z,"=*ct-chart*",Seeds!Z:Z,"*line*")</f>
        <v>0</v>
      </c>
      <c r="E3" s="201">
        <f>COUNTIFS(Seeds!C:C,"=Aplicar",Seeds!Z:Z,"=*ct-chart*",Seeds!Z:Z,"*line*")</f>
        <v>0</v>
      </c>
      <c r="F3" s="201">
        <f t="shared" si="1"/>
        <v>0</v>
      </c>
    </row>
    <row r="4">
      <c r="A4" s="199" t="s">
        <v>4242</v>
      </c>
      <c r="B4" s="200" t="s">
        <v>4243</v>
      </c>
      <c r="C4" s="201">
        <f>COUNTIFS(Seeds!C:C,"=Identificar",Seeds!Z:Z,"*ct-chart*",Seeds!Z:Z,"*pie*")</f>
        <v>0</v>
      </c>
      <c r="D4" s="201">
        <f>COUNTIFS(Seeds!C:C,"=Evocar",Seeds!Z:Z,"=*ct-chart*",Seeds!Z:Z,"*pie*")</f>
        <v>0</v>
      </c>
      <c r="E4" s="201">
        <f>COUNTIFS(Seeds!C:C,"=Aplicar",Seeds!Z:Z,"=*ct-chart*",Seeds!Z:Z,"*pie*")</f>
        <v>0</v>
      </c>
      <c r="F4" s="201">
        <f t="shared" si="1"/>
        <v>0</v>
      </c>
    </row>
    <row r="5">
      <c r="A5" s="199" t="s">
        <v>4244</v>
      </c>
      <c r="B5" s="200" t="s">
        <v>4245</v>
      </c>
      <c r="C5" s="201">
        <f>COUNTIFS(Seeds!C:C,"=Identificar",Seeds!Z:Z,"*Choice matrix – inline*")</f>
        <v>13</v>
      </c>
      <c r="D5" s="201">
        <f>COUNTIFS(Seeds!C:C,"=Evocar",Seeds!Z:Z,"=*Choice matrix – inline*")</f>
        <v>6</v>
      </c>
      <c r="E5" s="201">
        <f>COUNTIFS(Seeds!C:C,"=Aplicar",Seeds!Z:Z,"=*Choice matrix – inline*")</f>
        <v>0</v>
      </c>
      <c r="F5" s="201">
        <f t="shared" si="1"/>
        <v>19</v>
      </c>
    </row>
    <row r="6">
      <c r="A6" s="199" t="s">
        <v>4246</v>
      </c>
      <c r="B6" s="200" t="s">
        <v>4247</v>
      </c>
      <c r="C6" s="201">
        <f>COUNTIFS(Seeds!C:C,"=Identificar",Seeds!Z:Z,"*clock*")</f>
        <v>2</v>
      </c>
      <c r="D6" s="201">
        <f>COUNTIFS(Seeds!C:C,"=Evocar",Seeds!Z:Z,"=*clock*")</f>
        <v>6</v>
      </c>
      <c r="E6" s="201">
        <f>COUNTIFS(Seeds!C:C,"=Aplicar",Seeds!Z:Z,"=*clock*")</f>
        <v>0</v>
      </c>
      <c r="F6" s="201">
        <f t="shared" si="1"/>
        <v>8</v>
      </c>
    </row>
    <row r="7">
      <c r="A7" s="199" t="s">
        <v>4248</v>
      </c>
      <c r="B7" s="200" t="s">
        <v>36</v>
      </c>
      <c r="C7" s="201">
        <f>COUNTIFS(Seeds!C:C,"=Identificar",Seeds!Z:Z,"*Cloze with drag &amp; drop*",Seeds!Z:Z,"*calculateoperation*")</f>
        <v>40</v>
      </c>
      <c r="D7" s="201">
        <f>COUNTIFS(Seeds!C:C,"=Evocar",Seeds!Z:Z,"=*Cloze with drag &amp; drop*",Seeds!Z:Z,"*calculateoperation*")</f>
        <v>43</v>
      </c>
      <c r="E7" s="201">
        <f>COUNTIFS(Seeds!C:C,"=Aplicar",Seeds!Z:Z,"=*Cloze with drag &amp; drop*",Seeds!Z:Z,"*calculateoperation*")</f>
        <v>0</v>
      </c>
      <c r="F7" s="201">
        <f t="shared" si="1"/>
        <v>83</v>
      </c>
    </row>
    <row r="8">
      <c r="A8" s="199" t="s">
        <v>4249</v>
      </c>
      <c r="B8" s="200" t="s">
        <v>1256</v>
      </c>
      <c r="C8" s="201">
        <f>COUNTIFS(Seeds!C:C,"=Identificar",Seeds!Z:Z,"*Cloze with drop down*")</f>
        <v>63</v>
      </c>
      <c r="D8" s="201">
        <f>COUNTIFS(Seeds!C:C,"=Evocar",Seeds!Z:Z,"=*Cloze with drop down*")</f>
        <v>65</v>
      </c>
      <c r="E8" s="201">
        <f>COUNTIFS(Seeds!C:C,"=Aplicar",Seeds!Z:Z,"=*Cloze with drop down*")</f>
        <v>0</v>
      </c>
      <c r="F8" s="201">
        <f t="shared" si="1"/>
        <v>128</v>
      </c>
    </row>
    <row r="9">
      <c r="A9" s="199" t="s">
        <v>51</v>
      </c>
      <c r="B9" s="200" t="s">
        <v>51</v>
      </c>
      <c r="C9" s="201">
        <f>COUNTIFS(Seeds!C:C,"=Identificar",Seeds!Z:Z,"*Cloze with text*")</f>
        <v>0</v>
      </c>
      <c r="D9" s="201">
        <f>COUNTIFS(Seeds!C:C,"=Evocar",Seeds!Z:Z,"=*Cloze with text*")</f>
        <v>3</v>
      </c>
      <c r="E9" s="201">
        <f>COUNTIFS(Seeds!C:C,"=Aplicar",Seeds!Z:Z,"=*Cloze with text*")</f>
        <v>0</v>
      </c>
      <c r="F9" s="201">
        <f t="shared" si="1"/>
        <v>3</v>
      </c>
    </row>
    <row r="10">
      <c r="A10" s="199" t="s">
        <v>4250</v>
      </c>
      <c r="B10" s="200" t="s">
        <v>4251</v>
      </c>
      <c r="C10" s="201">
        <f>COUNTIFS(Seeds!C:C,"=Identificar",Seeds!Z:Z,"*counting*")</f>
        <v>3</v>
      </c>
      <c r="D10" s="201">
        <f>COUNTIFS(Seeds!C:C,"=Evocar",Seeds!Z:Z,"=*counting*")</f>
        <v>3</v>
      </c>
      <c r="E10" s="201">
        <f>COUNTIFS(Seeds!C:C,"=Aplicar",Seeds!Z:Z,"=*counting*")</f>
        <v>0</v>
      </c>
      <c r="F10" s="201">
        <f t="shared" si="1"/>
        <v>6</v>
      </c>
    </row>
    <row r="11">
      <c r="A11" s="199" t="s">
        <v>4252</v>
      </c>
      <c r="B11" s="200" t="s">
        <v>4253</v>
      </c>
      <c r="C11" s="201">
        <f>COUNTIFS(Seeds!C:C,"=Identificar",Seeds!Z:Z,"*equivLiteral*")</f>
        <v>0</v>
      </c>
      <c r="D11" s="201">
        <f>COUNTIFS(Seeds!C:C,"=Evocar",Seeds!Z:Z,"=*equivLiteral*")</f>
        <v>112</v>
      </c>
      <c r="E11" s="201">
        <f>COUNTIFS(Seeds!C:C,"=Aplicar",Seeds!Z:Z,"=*equivLiteral*")</f>
        <v>42</v>
      </c>
      <c r="F11" s="201">
        <f t="shared" si="1"/>
        <v>154</v>
      </c>
    </row>
    <row r="12">
      <c r="A12" s="199" t="s">
        <v>4254</v>
      </c>
      <c r="B12" s="200" t="s">
        <v>4255</v>
      </c>
      <c r="C12" s="201">
        <f>COUNTIFS(Seeds!C:C,"=Identificar",Seeds!Z:Z,"*equivSymbolic*")</f>
        <v>0</v>
      </c>
      <c r="D12" s="201">
        <f>COUNTIFS(Seeds!C:C,"=Evocar",Seeds!Z:Z,"=*equivSymbolic*")</f>
        <v>1</v>
      </c>
      <c r="E12" s="201">
        <f>COUNTIFS(Seeds!C:C,"=Aplicar",Seeds!Z:Z,"=*equivSymbolic*")</f>
        <v>0</v>
      </c>
      <c r="F12" s="201">
        <f t="shared" si="1"/>
        <v>1</v>
      </c>
    </row>
    <row r="13">
      <c r="A13" s="199" t="s">
        <v>4256</v>
      </c>
      <c r="B13" s="200" t="s">
        <v>2238</v>
      </c>
      <c r="C13" s="201">
        <f>COUNTIFS(Seeds!C:C,"=Identificar",Seeds!Z:Z,"*labelImage*")</f>
        <v>6</v>
      </c>
      <c r="D13" s="201">
        <f>COUNTIFS(Seeds!C:C,"=Evocar",Seeds!Z:Z,"=*labelImage*")</f>
        <v>0</v>
      </c>
      <c r="E13" s="201">
        <f>COUNTIFS(Seeds!C:C,"=Aplicar",Seeds!Z:Z,"=*labelImage*")</f>
        <v>0</v>
      </c>
      <c r="F13" s="201">
        <f t="shared" si="1"/>
        <v>6</v>
      </c>
    </row>
    <row r="14">
      <c r="A14" s="199" t="s">
        <v>4257</v>
      </c>
      <c r="B14" s="200" t="s">
        <v>4257</v>
      </c>
      <c r="C14" s="201">
        <f>COUNTIFS(Seeds!C:C,"=Identificar",Seeds!Z:Z,"*Match list*")</f>
        <v>11</v>
      </c>
      <c r="D14" s="201">
        <f>COUNTIFS(Seeds!C:C,"=Evocar",Seeds!Z:Z,"=*Match list*")</f>
        <v>4</v>
      </c>
      <c r="E14" s="201">
        <f>COUNTIFS(Seeds!C:C,"=Aplicar",Seeds!Z:Z,"=*Match list*")</f>
        <v>0</v>
      </c>
      <c r="F14" s="201">
        <f t="shared" si="1"/>
        <v>15</v>
      </c>
    </row>
    <row r="15">
      <c r="A15" s="199" t="s">
        <v>4258</v>
      </c>
      <c r="B15" s="200" t="s">
        <v>4259</v>
      </c>
      <c r="C15" s="201">
        <f>COUNTIFS(Seeds!C:C,"=Identificar",Seeds!Z:Z,"*Multiple choice – multiple response*")</f>
        <v>0</v>
      </c>
      <c r="D15" s="201">
        <f>COUNTIFS(Seeds!C:C,"=Evocar",Seeds!Z:Z,"=*Multiple choice – multiple response*")</f>
        <v>1</v>
      </c>
      <c r="E15" s="201">
        <f>COUNTIFS(Seeds!C:C,"=Aplicar",Seeds!Z:Z,"=*Multiple choice – multiple response*")</f>
        <v>0</v>
      </c>
      <c r="F15" s="201">
        <f t="shared" si="1"/>
        <v>1</v>
      </c>
    </row>
    <row r="16">
      <c r="A16" s="199" t="s">
        <v>4260</v>
      </c>
      <c r="B16" s="200" t="s">
        <v>47</v>
      </c>
      <c r="C16" s="201">
        <f>COUNTIFS(Seeds!C:C,"=Identificar",Seeds!Z:Z,"*Multiple choice – standard*")</f>
        <v>133</v>
      </c>
      <c r="D16" s="201">
        <f>COUNTIFS(Seeds!C:C,"=Evocar",Seeds!Z:Z,"=*Multiple choice – standard*")</f>
        <v>28</v>
      </c>
      <c r="E16" s="201">
        <f>COUNTIFS(Seeds!C:C,"=Aplicar",Seeds!Z:Z,"=*Multiple choice – standard*")</f>
        <v>0</v>
      </c>
      <c r="F16" s="201">
        <f t="shared" si="1"/>
        <v>161</v>
      </c>
    </row>
    <row r="17">
      <c r="A17" s="199" t="s">
        <v>4261</v>
      </c>
      <c r="B17" s="200" t="s">
        <v>4262</v>
      </c>
      <c r="C17" s="201">
        <f>COUNTIFS(Seeds!C:C,"=Identificar",Seeds!Z:Z,"*numberline*")</f>
        <v>1</v>
      </c>
      <c r="D17" s="201">
        <f>COUNTIFS(Seeds!C:C,"=Evocar",Seeds!Z:Z,"=*numberline*")</f>
        <v>0</v>
      </c>
      <c r="E17" s="201">
        <f>COUNTIFS(Seeds!C:C,"=Aplicar",Seeds!Z:Z,"=*numberline*")</f>
        <v>0</v>
      </c>
      <c r="F17" s="201">
        <f t="shared" si="1"/>
        <v>1</v>
      </c>
    </row>
    <row r="18">
      <c r="A18" s="199" t="s">
        <v>4263</v>
      </c>
      <c r="B18" s="200" t="s">
        <v>4264</v>
      </c>
      <c r="C18" s="201">
        <f>COUNTIFS(Seeds!C:C,"=Identificar",Seeds!Z:Z,"*orderNumbers*")</f>
        <v>0</v>
      </c>
      <c r="D18" s="201">
        <f>COUNTIFS(Seeds!C:C,"=Evocar",Seeds!Z:Z,"=*orderNumbers*")</f>
        <v>0</v>
      </c>
      <c r="E18" s="201">
        <f>COUNTIFS(Seeds!C:C,"=Aplicar",Seeds!Z:Z,"=*orderNumbers*")</f>
        <v>0</v>
      </c>
      <c r="F18" s="201">
        <f t="shared" si="1"/>
        <v>0</v>
      </c>
    </row>
    <row r="19">
      <c r="A19" s="199" t="s">
        <v>4265</v>
      </c>
      <c r="B19" s="200" t="s">
        <v>2339</v>
      </c>
      <c r="C19" s="201">
        <f>COUNTIFS(Seeds!C:C,"=Identificar",Seeds!Z:Z,"*pathway*")</f>
        <v>3</v>
      </c>
      <c r="D19" s="201">
        <f>COUNTIFS(Seeds!C:C,"=Evocar",Seeds!Z:Z,"=*pathway*")</f>
        <v>0</v>
      </c>
      <c r="E19" s="201">
        <f>COUNTIFS(Seeds!C:C,"=Aplicar",Seeds!Z:Z,"=*pathway*")</f>
        <v>0</v>
      </c>
      <c r="F19" s="201">
        <f t="shared" si="1"/>
        <v>3</v>
      </c>
    </row>
    <row r="20">
      <c r="A20" s="199" t="s">
        <v>4266</v>
      </c>
      <c r="B20" s="200" t="s">
        <v>4267</v>
      </c>
      <c r="C20" s="201">
        <f>COUNTIFS(Seeds!C:C,"=Identificar",Seeds!Z:Z,"*pictograph*")</f>
        <v>6</v>
      </c>
      <c r="D20" s="201">
        <f>COUNTIFS(Seeds!C:C,"=Evocar",Seeds!Z:Z,"=*pictograph*")</f>
        <v>3</v>
      </c>
      <c r="E20" s="201">
        <f>COUNTIFS(Seeds!C:C,"=Aplicar",Seeds!Z:Z,"=*pictograph*")</f>
        <v>0</v>
      </c>
      <c r="F20" s="201">
        <f t="shared" si="1"/>
        <v>9</v>
      </c>
    </row>
  </sheetData>
  <autoFilter ref="$A$1:$F$20">
    <sortState ref="A1:F20">
      <sortCondition ref="A1:A20"/>
      <sortCondition descending="1" ref="F1:F20"/>
    </sortState>
  </autoFilter>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0.25"/>
    <col customWidth="1" min="2" max="2" width="15.5"/>
    <col customWidth="1" min="3" max="3" width="17.75"/>
  </cols>
  <sheetData>
    <row r="1">
      <c r="A1" s="202" t="str">
        <f>Seeds!AA1</f>
        <v>Referencia para ID</v>
      </c>
      <c r="B1" s="202" t="str">
        <f>Seeds!Z1</f>
        <v>JSON</v>
      </c>
      <c r="C1" s="202" t="str">
        <f t="shared" ref="C1:C120" si="1">#REF!</f>
        <v>#REF!</v>
      </c>
      <c r="D1" s="203" t="s">
        <v>4268</v>
      </c>
    </row>
    <row r="2" ht="15.75" customHeight="1">
      <c r="A2" s="204" t="str">
        <f>Seeds!AA2</f>
        <v>M1-NyO-1a-I-1</v>
      </c>
      <c r="B2" s="204" t="str">
        <f>Seeds!Z2</f>
        <v>{"id":"M1-NyO-1a-I-1","stimulus":"&lt;p&gt;Arrastra cada palabra con su número correspondiente.&lt;/p&gt;","feedback":"&lt;p&gt;0: cero&lt;/p&gt;&lt;p&gt;1: uno&lt;/p&gt;&lt;p&gt;2: dos&lt;/p&gt;&lt;p&gt;3: tres&lt;/p&gt;&lt;p&gt;4: cuatro&lt;/p&gt;&lt;p&gt;5: cinco&lt;/p&gt;","hint":"&lt;p&gt;0: cero&lt;/p&gt;&lt;p&gt;1: uno&lt;/p&gt;&lt;p&gt;2: dos&lt;/p&gt;&lt;p&gt;3: tres&lt;/p&gt;&lt;p&gt;4: cuatro&lt;/p&gt;&lt;p&gt;5: cinco&lt;/p&gt;","template":"&lt;p&gt;{{Q1}}: {{response}}&lt;/p&gt;&lt;p&gt;{{Q2}}: {{response}}&lt;/p&gt;&lt;p&gt;{{Q3}}: {{response}}&lt;/p&gt;","seed":{"parameters":[{"name":"Q1","label":null,"list":[0,1,2,3,4,5]},{"name":"Q2","label":null,"list":[0,1,2,3,4,5]},{"name":"Q3","label":null,"list":[0,1,2,3,4,5]}],"calculated":[{"name":"A1","label":"{{T1}}","function":""},{"name":"A2","label":"{{T2}}","function":""},{"name":"A3","label":"{{T3}}","function":""},{"name":"T3","label":null,"function":"Lemonlib.numToWords({{Q3}},'es')","temp":true},{"name":"T1","label":null,"function":"Lemonlib.numToWords({{Q1}},'es')","temp":true},{"name":"T2","label":null,"function":"Lemonlib.numToWords({{Q2}},'es')","temp":true}],"uniques":true},"algorithm":{"name":"calculateOperation","template":"Cloze with drag &amp; drop","params":{"keyboard":"NUMERICAL"}}}</v>
      </c>
      <c r="C2" s="204" t="str">
        <f t="shared" si="1"/>
        <v>#REF!</v>
      </c>
      <c r="D2" s="205" t="str">
        <f t="shared" ref="D2:D561" si="2">IF(B2=C2,0,1)</f>
        <v>#REF!</v>
      </c>
    </row>
    <row r="3" ht="15.75" customHeight="1">
      <c r="A3" s="204" t="str">
        <f>Seeds!AA3</f>
        <v>M1-NyO-1a-I-2</v>
      </c>
      <c r="B3" s="204" t="str">
        <f>Seeds!Z3</f>
        <v>{"id":"M1-NyO-1a-I-2","stimulus":"&lt;p&gt;¿Cómo se lee el número {{Q1}}?&lt;/p&gt;","hint":"&lt;p&gt;0: cero&lt;/p&gt;&lt;p&gt;1: uno&lt;/p&gt;&lt;p&gt;2: dos&lt;/p&gt;&lt;p&gt;3: tres&lt;/p&gt;&lt;p&gt;4: cuatro&lt;/p&gt;&lt;p&gt;5: cinco&lt;/p&gt;","feedback":"&lt;p&gt;0: cero&lt;/p&gt;&lt;p&gt;1: uno&lt;/p&gt;&lt;p&gt;2: dos&lt;/p&gt;&lt;p&gt;3: tres&lt;/p&gt;&lt;p&gt;4: cuatro&lt;/p&gt;&lt;p&gt;5: cinco&lt;/p&gt;","seed":{"parameters":[{"name":"Q1","label":null,"list":[0,1,2,3,4,5]},{"name":"Q2","label":null,"list":[0,1,2,3,4,5]},{"name":"Q3","label":null,"list":[0,1,2,3,4,5]}],"calculated":[{"name":"A1","label":"{{function}}","function":"Lemonlib.numToWords({{Q1}},'es')[0].toUpperCase() + Lemonlib.numToWords({{Q1}},'es').slice(1,)"},{"name":"A2","label":"{{function}}","function":"Lemonlib.numToWords({{Q2}},'es')[0].toUpperCase() + Lemonlib.numToWords({{Q2}},'es').slice(1,)","incorrect":true},{"name":"A3","label":"{{function}}","function":"Lemonlib.numToWords({{Q3}},'es')[0].toUpperCase() + Lemonlib.numToWords({{Q3}},'es').slice(1,)","incorrect":true}],"uniques":true},"algorithm":{"name":"trueFalse","template":"Multiple choice – standard","params":{"countCorrect":1,"countIncorrect":2,"showCheckIcon":false,"columns":3}}}</v>
      </c>
      <c r="C3" s="204" t="str">
        <f t="shared" si="1"/>
        <v>#REF!</v>
      </c>
      <c r="D3" s="205" t="str">
        <f t="shared" si="2"/>
        <v>#REF!</v>
      </c>
    </row>
    <row r="4" ht="15.75" customHeight="1">
      <c r="A4" s="204" t="str">
        <f>Seeds!AA4</f>
        <v>M1-NyO-1a-E-1</v>
      </c>
      <c r="B4" s="204" t="str">
        <f>Seeds!Z4</f>
        <v>{"id":"M1-NyO-1a-E-1","stimulus":"&lt;p&gt;¿Cuántos coches aparecen? Escribe el número con una palabra.&lt;/p&gt;&lt;div style=\"display:flex; justify-content:center;\"&gt;{{T1}}&lt;/div&gt;","feedback":"&lt;p&gt;0: cero&lt;/p&gt;&lt;p&gt;1: uno&lt;/p&gt;&lt;p&gt;2: dos&lt;/p&gt;&lt;p&gt;3: tres&lt;/p&gt;&lt;p&gt;4: cuatro&lt;/p&gt;&lt;p&gt;5: cinco&lt;/p&gt;","hint":"&lt;p&gt;0: cero&lt;/p&gt;&lt;p&gt;1: uno&lt;/p&gt;&lt;p&gt;2: dos&lt;/p&gt;&lt;p&gt;3: tres&lt;/p&gt;&lt;p&gt;4: cuatro&lt;/p&gt;&lt;p&gt;5: cinco&lt;/p&gt;","template":"&lt;p&gt;Hay {{response}}.&lt;/p&gt;","seed":{"parameters":[{"name":"Q1","label":null,"list":[1,2,3,4,5]}],"calculated":[{"name":"T1","label":"{{function}}","function":"'&lt;img src=\"https://blueberry-assets.oneclick.es/M1_NyO_9a_2.svg\" width=\"100\"&gt;'.repeat({{Q1}})","temp":true},{"name":"A1","label":"{{function}}","function":"Lemonlib.numToWords({{Q1}},'es')"}],"uniques":true},"algorithm":{"name":"calculateOperation","template":"Cloze with text"}}</v>
      </c>
      <c r="C4" s="204" t="str">
        <f t="shared" si="1"/>
        <v>#REF!</v>
      </c>
      <c r="D4" s="205" t="str">
        <f t="shared" si="2"/>
        <v>#REF!</v>
      </c>
    </row>
    <row r="5" ht="15.75" customHeight="1">
      <c r="A5" s="204" t="str">
        <f>Seeds!AA5</f>
        <v>M1-NyO-1a-E-2</v>
      </c>
      <c r="B5" s="204" t="str">
        <f>Seeds!Z5</f>
        <v>{"id":"M1-NyO-1a-E-2","stimulus":"&lt;p&gt;¿Cuántas pelotas aparecen? Escribe el número con una palabra.&lt;/p&gt;&lt;div style=\"display:flex; justify-content:center;\"&gt;{{T1}}&lt;/div&gt;","feedback":"&lt;p&gt;0: cero&lt;/p&gt;&lt;p&gt;1: una&lt;/p&gt;&lt;p&gt;2: dos&lt;/p&gt;&lt;p&gt;3: tres&lt;/p&gt;&lt;p&gt;4: cuatro&lt;/p&gt;&lt;p&gt;5: cinco&lt;/p&gt;","hint":"&lt;p&gt;0: cero&lt;/p&gt;&lt;p&gt;1: una&lt;/p&gt;&lt;p&gt;2: dos&lt;/p&gt;&lt;p&gt;3: tres&lt;/p&gt;&lt;p&gt;4: cuatro&lt;/p&gt;&lt;p&gt;5: cinco&lt;/p&gt;","template":"&lt;p&gt;Hay {{response}}.&lt;/p&gt;","seed":{"parameters":[{"name":"Q1","label":null,"list":[1,2,3,4,5]}],"calculated":[{"name":"T1","label":"{{function}}","function":"'&lt;img src=\"https://blueberry-assets.oneclick.es/M1_NyO_1a_1.svg\" width=\"100\"&gt;'.repeat({{Q1}})","temp":true},{"name":"A1","label":"{{function}}","function":"Lemonlib.numToWords({{Q1}},'es','female')"}],"uniques":true},"algorithm":{"name":"calculateOperation","template":"Cloze with text"}}</v>
      </c>
      <c r="C5" s="204" t="str">
        <f t="shared" si="1"/>
        <v>#REF!</v>
      </c>
      <c r="D5" s="205" t="str">
        <f t="shared" si="2"/>
        <v>#REF!</v>
      </c>
    </row>
    <row r="6" ht="15.75" customHeight="1">
      <c r="A6" s="204" t="str">
        <f>Seeds!AA6</f>
        <v>M1-NyO-1a-E-3</v>
      </c>
      <c r="B6" s="204" t="str">
        <f>Seeds!Z6</f>
        <v>{"id":"M1-NyO-1a-E-3","stimulus":"&lt;p&gt;¿Cuántos anillos aparecen? Escribe el número con una palabra.&lt;/p&gt;&lt;div style=\"display:flex; justify-content: center;\"&gt;{{T1}}&lt;/div&gt;","feedback":"&lt;p&gt;0: cero&lt;/p&gt;&lt;p&gt;1: uno&lt;/p&gt;&lt;p&gt;2: dos&lt;/p&gt;&lt;p&gt;3: tres&lt;/p&gt;&lt;p&gt;4: cuatro&lt;/p&gt;&lt;p&gt;5: cinco&lt;/p&gt;","hint":"&lt;p&gt;0: cero&lt;/p&gt;&lt;p&gt;1: uno&lt;/p&gt;&lt;p&gt;2: dos&lt;/p&gt;&lt;p&gt;3: tres&lt;/p&gt;&lt;p&gt;4: cuatro&lt;/p&gt;&lt;p&gt;5: cinco&lt;/p&gt;","template":"&lt;p&gt;Hay {{response}}.&lt;/p&gt;","seed":{"parameters":[{"name":"Q1","label":null,"list":[1,2,3,4,5]}],"calculated":[{"name":"T1","label":"{{function}}","function":"'&lt;img src=\"https://blueberry-assets.oneclick.es/M1_NyO_1a_2.svg\" width=\"100\"&gt;'.repeat({{Q1}})","temp":true},{"name":"A1","label":"{{function}}","function":"Lemonlib.numToWords({{Q1}},'es')"}],"uniques":true},"algorithm":{"name":"calculateOperation","template":"Cloze with text"}}</v>
      </c>
      <c r="C6" s="204" t="str">
        <f t="shared" si="1"/>
        <v>#REF!</v>
      </c>
      <c r="D6" s="205" t="str">
        <f t="shared" si="2"/>
        <v>#REF!</v>
      </c>
    </row>
    <row r="7" ht="15.75" customHeight="1">
      <c r="A7" s="204" t="str">
        <f>Seeds!AA7</f>
        <v>M1-NyO-1b-I-1</v>
      </c>
      <c r="B7" s="204" t="str">
        <f>Seeds!Z7</f>
        <v>{"id":"M1-NyO-1b-I-1","stimulus":"&lt;p&gt;Arrastra los números a su lugar correspondiente.&lt;/p&gt;","feedback":"&lt;p&gt;0: cero&lt;/p&gt;&lt;p&gt;1: uno&lt;/p&gt;&lt;p&gt;2: dos&lt;/p&gt;&lt;p&gt;3: tres&lt;/p&gt;&lt;p&gt;4: cuatro&lt;/p&gt;&lt;p&gt;5: cinco&lt;/p&gt;","hint":"&lt;p&gt;0: cero&lt;/p&gt;&lt;p&gt;1: uno&lt;/p&gt;&lt;p&gt;2: dos&lt;/p&gt;&lt;p&gt;3: tres&lt;/p&gt;&lt;p&gt;4: cuatro&lt;/p&gt;&lt;p&gt;5: cinco&lt;/p&gt;","seed":{"parameters":[{"name":"Q1","label":null,"list":[0,1,2,3,4,5]},{"name":"Q2","label":null,"list":[0,1,2,3,4,5]},{"name":"Q3","label":null,"list":[0,1,2,3,4,5]}],"calculated":[{"name":"A1","label":"{{Q1}}","function":"Lemonlib.numToWords({{Q1}},'es')[0].toUpperCase() + Lemonlib.numToWords({{Q1}},'es').slice(1,)"},{"name":"A2","label":"{{Q2}}","function":"Lemonlib.numToWords({{Q2}},'es')[0].toUpperCase() + Lemonlib.numToWords({{Q2}},'es').slice(1,)","incorrect":true},{"name":"A3","label":"{{Q3}}","function":"Lemonlib.numToWords({{Q3}},'es')[0].toUpperCase() + Lemonlib.numToWords({{Q3}},'es').slice(1,)","incorrect":true}],"isNumToWords":true,"uniques":true},"algorithm":{"name":"linkOperationResult","params":{"invert":false},"template":"match list"}}</v>
      </c>
      <c r="C7" s="204" t="str">
        <f t="shared" si="1"/>
        <v>#REF!</v>
      </c>
      <c r="D7" s="205" t="str">
        <f t="shared" si="2"/>
        <v>#REF!</v>
      </c>
    </row>
    <row r="8" ht="15.75" customHeight="1">
      <c r="A8" s="204" t="str">
        <f>Seeds!AA8</f>
        <v>M1-NyO-1b-I-2</v>
      </c>
      <c r="B8" s="204" t="str">
        <f>Seeds!Z8</f>
        <v>{
    "id": "M1-NyO-1b-I-2",
    "stimulus": "&lt;p&gt;¿Qué número es el {{T1}}?&lt;/p&gt;",
    "hint": "&lt;p&gt;0: cero&lt;/p&gt;&lt;p&gt;1: uno&lt;/p&gt;&lt;p&gt;2: dos&lt;/p&gt;&lt;p&gt;3: tres&lt;/p&gt;&lt;p&gt;4: cuatro&lt;/p&gt;&lt;p&gt;5: cinco&lt;/p&gt;",
    "feedback": "&lt;p&gt;0: cero&lt;/p&gt;&lt;p&gt;1: uno&lt;/p&gt;&lt;p&gt;2: dos&lt;/p&gt;&lt;p&gt;3: tres&lt;/p&gt;&lt;p&gt;4: cuatro&lt;/p&gt;&lt;p&gt;5: cinco&lt;/p&gt;",
    "seed": {
        "parameters": [
            {
                "name": "Q1",
                "label": null,
                "list": [
                    0,
                    1,
                    2,
                    3,
                    4,
                    5
                ]
            },
            {
                "name": "Q2",
                "label": null,
                "list": [
                    0,
                    1,
                    2,
                    3,
                    4,
                    5
                ]
            },
            {
                "name": "Q3",
                "label": null,
                "list": [
                    0,
                    1,
                    2,
                    3,
                    4,
                    5
                ]
            }
        ],
        "calculated": [
            {
                "name": "A1",
                "label": "{{function}}",
                "function": "{{Q1}}"
            },
            {
                "name": "A2",
                "label": "{{function}}",
                "function": "{{Q2}}",
                "incorrect": true
            },
            {
                "name": "A3",
                "label": "{{function}}",
                "function": "{{Q3}}",
                "incorrect": true
            },
            {
                "name": "T1",
                "label": "{{function}}",
                "function": "Lemonlib.numToWords({{Q1}},'es')",
                "temp": true
            }
        ],
        "uniques": true
    },
    "algorithm": {
        "name": "trueFalse",
        "template": "Multiple choice – standard",
        "params": {
            "countCorrect": 1,
            "countIncorrect": 2,
            "showCheckIcon": false,
            "columns": 3
        }
    }
}</v>
      </c>
      <c r="C8" s="204" t="str">
        <f t="shared" si="1"/>
        <v>#REF!</v>
      </c>
      <c r="D8" s="205" t="str">
        <f t="shared" si="2"/>
        <v>#REF!</v>
      </c>
    </row>
    <row r="9" ht="15.75" customHeight="1">
      <c r="A9" s="204" t="str">
        <f>Seeds!AA9</f>
        <v>M1-NyO-1b-E-1</v>
      </c>
      <c r="B9" s="204" t="str">
        <f>Seeds!Z9</f>
        <v>{"id":"M1-NyO-1b-E-1","stimulus":"&lt;p&gt;¿Cuántos helicópteros ves?&lt;/p&gt;&lt;div style=\"display:flex; justify-content: center;\"&gt;{{T1}}&lt;/div&gt;","feedback":"&lt;p&gt;0: cero&lt;/p&gt;&lt;p&gt;1: uno&lt;/p&gt;&lt;p&gt;2: dos&lt;/p&gt;&lt;p&gt;3: tres&lt;/p&gt;&lt;p&gt;4: cuatro&lt;/p&gt;&lt;p&gt;5: cinco&lt;/p&gt;","hint":"&lt;p&gt;0: cero&lt;/p&gt;&lt;p&gt;1: uno&lt;/p&gt;&lt;p&gt;2: dos&lt;/p&gt;&lt;p&gt;3: tres&lt;/p&gt;&lt;p&gt;4: cuatro&lt;/p&gt;&lt;p&gt;5: cinco&lt;/p&gt;","template":"&lt;p&gt;{{response}}&lt;/p&gt;","seed":{"parameters":[{"name":"Q1","label":null,"list":[1,2,3,4,5]}],"calculated":[{"name":"T1","label":"{{function}}","function":"'&lt;img src=\"https://blueberry-assets.oneclick.es/M1_NyO_9a_6.svg\" width=\"100\"&gt;'.repeat({{Q1}})","temp":true},{"name":"A1","label":"{{function}}","function":"{{Q1}}"}],"uniques":true},"algorithm":{"name":"calculateOperation","params":{"method":"equivLiteral","keyboard":"NUMERICAL"}}}</v>
      </c>
      <c r="C9" s="204" t="str">
        <f t="shared" si="1"/>
        <v>#REF!</v>
      </c>
      <c r="D9" s="205" t="str">
        <f t="shared" si="2"/>
        <v>#REF!</v>
      </c>
    </row>
    <row r="10" ht="15.75" customHeight="1">
      <c r="A10" s="204" t="str">
        <f>Seeds!AA10</f>
        <v>M1-NyO-1b-E-2</v>
      </c>
      <c r="B10" s="204" t="str">
        <f>Seeds!Z10</f>
        <v>{"id":"M1-NyO-1b-E-2","stimulus":"&lt;p&gt;¿Cuántas pelotas ves?&lt;/p&gt;&lt;div style=\"display:flex; justify-content: center;\"&gt;{{T1}}&lt;/div&gt;","feedback":"&lt;p&gt;0: cero&lt;/p&gt;&lt;p&gt;1: uno&lt;/p&gt;&lt;p&gt;2: dos&lt;/p&gt;&lt;p&gt;3: tres&lt;/p&gt;&lt;p&gt;4: cuatro&lt;/p&gt;&lt;p&gt;5: cinco&lt;/p&gt;","hint":"&lt;p&gt;0: cero&lt;/p&gt;&lt;p&gt;1: uno&lt;/p&gt;&lt;p&gt;2: dos&lt;/p&gt;&lt;p&gt;3: tres&lt;/p&gt;&lt;p&gt;4: cuatro&lt;/p&gt;&lt;p&gt;5: cinco&lt;/p&gt;","template":"&lt;p&gt;{{response}}&lt;/p&gt;","seed":{"parameters":[{"name":"Q1","label":null,"list":[1,2,3,4,5]}],"calculated":[{"name":"T1","label":"{{function}}","function":"'&lt;img src=\"https://blueberry-assets.oneclick.es/M1_NyO_1b_1.svg\" width=\"100\"&gt;'.repeat({{Q1}})","temp":true},{"name":"A1","label":"{{function}}","function":"{{Q1}}"}],"uniques":true},"algorithm":{"name":"calculateOperation","params":{"method":"equivLiteral","keyboard":"NUMERICAL"}}}</v>
      </c>
      <c r="C10" s="204" t="str">
        <f t="shared" si="1"/>
        <v>#REF!</v>
      </c>
      <c r="D10" s="205" t="str">
        <f t="shared" si="2"/>
        <v>#REF!</v>
      </c>
    </row>
    <row r="11" ht="15.75" customHeight="1">
      <c r="A11" s="204" t="str">
        <f>Seeds!AA11</f>
        <v>M1-NyO-1b-E-3</v>
      </c>
      <c r="B11" s="204" t="str">
        <f>Seeds!Z11</f>
        <v>{"id":"M1-NyO-1b-E-3","stimulus":"&lt;p&gt;¿Cuántos conejos ves?&lt;/p&gt;&lt;div style=\"display:flex; justify-content: center;\"&gt;{{T1}}&lt;/div&gt;","feedback":"&lt;p&gt;0: cero&lt;/p&gt;&lt;p&gt;1: uno&lt;/p&gt;&lt;p&gt;2: dos&lt;/p&gt;&lt;p&gt;3: tres&lt;/p&gt;&lt;p&gt;4: cuatro&lt;/p&gt;&lt;p&gt;5: cinco&lt;/p&gt;","hint":"&lt;p&gt;0: cero&lt;/p&gt;&lt;p&gt;1: uno&lt;/p&gt;&lt;p&gt;2: dos&lt;/p&gt;&lt;p&gt;3: tres&lt;/p&gt;&lt;p&gt;4: cuatro&lt;/p&gt;&lt;p&gt;5: cinco&lt;/p&gt;","template":"&lt;p&gt;{{response}}&lt;/p&gt;","seed":{"parameters":[{"name":"Q1","label":null,"list":[1,2,3,4,5]}],"calculated":[{"name":"T1","label":"{{function}}","function":"'&lt;img src=\"https://blueberry-assets.oneclick.es/M1_NyO_1b_2.svg\" width=\"100\"&gt;'.repeat({{Q1}})","temp":true},{"name":"A1","label":"{{function}}","function":"{{Q1}}"}],"uniques":true},"algorithm":{"name":"calculateOperation","params":{"method":"equivLiteral","keyboard":"NUMERICAL"}}}</v>
      </c>
      <c r="C11" s="204" t="str">
        <f t="shared" si="1"/>
        <v>#REF!</v>
      </c>
      <c r="D11" s="205" t="str">
        <f t="shared" si="2"/>
        <v>#REF!</v>
      </c>
    </row>
    <row r="12" ht="15.75" customHeight="1">
      <c r="A12" s="204" t="str">
        <f>Seeds!AA12</f>
        <v>M1-NyO-1c-I-1</v>
      </c>
      <c r="B12" s="204" t="str">
        <f>Seeds!Z12</f>
        <v>{"id":"M1-NyO-1c-I-1","stimulus":"&lt;p&gt;Arrastra y ordena de menor a mayor estos números.&lt;/p&gt;","template":"&lt;p style=\"text-align:center;\"&gt;{{response}} &lt; {{response}} &lt; {{response}}&lt;/p&gt;","feedback":"&lt;p&gt;Estos son los primeros números:&lt;/p&gt;&lt;p style=\"text-align:center;\"&gt;0, 1, 2, 3, 4 y 5&lt;/p&gt;","hint":"&lt;p&gt;Estos son los primeros números:&lt;/p&gt;&lt;p style=\"text-align:center;\"&gt;0, 1, 2, 3, 4 y 5&lt;/p&gt;","seed":{"parameters":[{"name":"Q1","label":null,"min":0,"max":5,"step":1},{"name":"Q2","label":null,"min":0,"max":5,"step":1},{"name":"Q3","label":null,"min":0,"max":5,"step":1}],"calculated":[{"name":"A1","label":"{{function}}","function":"math.min({{Q1}}, {{Q2}}, {{Q3}})"},{"name":"A2","label":"{{function}}","function":"{{Q1}}+{{Q2}}+{{Q3}}-math.min({{Q1}}, {{Q2}}, {{Q3}})-math.max({{Q1}}, {{Q2}}, {{Q3}})"},{"name":"A3","label":"{{function}}","function":"math.max({{Q1}}, {{Q2}}, {{Q3}})"}],"uniques":true},"algorithm":{"name":"calculateOperation","template":"Cloze with drag &amp; drop","params":{"keyboard":"NUMERICAL"}}}</v>
      </c>
      <c r="C12" s="204" t="str">
        <f t="shared" si="1"/>
        <v>#REF!</v>
      </c>
      <c r="D12" s="205" t="str">
        <f t="shared" si="2"/>
        <v>#REF!</v>
      </c>
    </row>
    <row r="13" ht="15.75" customHeight="1">
      <c r="A13" s="204" t="str">
        <f>Seeds!AA13</f>
        <v>M1-NyO-1c-I-2</v>
      </c>
      <c r="B13" s="204" t="str">
        <f>Seeds!Z13</f>
        <v>{"id":"M1-NyO-1c-I-2","stimulus":"&lt;p&gt;Arrastra y ordena de mayor a menor estos números.&lt;/p&gt;","template":"&lt;p style=\"text-align:center;\"&gt;{{response}} &gt; {{response}} &gt; {{response}}&lt;/p&gt;","feedback":"&lt;p&gt;Estos son los primeros números:&lt;/p&gt;&lt;p style=\"text-align:center;\"&gt;0, 1, 2, 3, 4 y 5&lt;/p&gt;","hint":"&lt;p&gt;Estos son los primeros números:&lt;/p&gt;&lt;p style=\"text-align:center;\"&gt;0, 1, 2, 3, 4 y 5&lt;/p&gt;","seed":{"parameters":[{"name":"Q1","label":null,"min":0,"max":5,"step":1},{"name":"Q2","label":null,"min":0,"max":5,"step":1},{"name":"Q3","label":null,"min":0,"max":5,"step":1}],"calculated":[{"name":"A1","label":"{{function}}","function":"math.max({{Q1}}, {{Q2}}, {{Q3}})"},{"name":"A2","label":"{{function}}","function":"{{Q1}}+{{Q2}}+{{Q3}}-math.min({{Q1}}, {{Q2}}, {{Q3}})-math.max({{Q1}}, {{Q2}}, {{Q3}})"},{"name":"A3","label":"{{function}}","function":"math.min({{Q1}}, {{Q2}}, {{Q3}})"}],"uniques":true},"algorithm":{"name":"calculateOperation","template":"Cloze with drag &amp; drop","params":{"keyboard":"NUMERICAL"}}}</v>
      </c>
      <c r="C13" s="204" t="str">
        <f t="shared" si="1"/>
        <v>#REF!</v>
      </c>
      <c r="D13" s="205" t="str">
        <f t="shared" si="2"/>
        <v>#REF!</v>
      </c>
    </row>
    <row r="14" ht="15.75" customHeight="1">
      <c r="A14" s="204" t="str">
        <f>Seeds!AA14</f>
        <v>M1-NyO-1c-E-1</v>
      </c>
      <c r="B14" s="204" t="str">
        <f>Seeds!Z14</f>
        <v>{
    "id": "M1-NyO-1c-E-1",
    "stimulus": "&lt;p&gt;Escribe los números {{Q1}} y {{Q2}} ordenados de mayor a menor.&lt;/p&gt;",
    "feedback": "&lt;p&gt;Estos son los primeros números:&lt;/p&gt;&lt;p style=\"text-align: center\"&gt;0, 1, 2, 3, 4 y 5&lt;/p&gt;",
    "hint": " &lt;p&gt;Estos son los primeros números:&lt;/p&gt; &lt;p style=\"text-align: center\"&gt;0, 1, 2, 3, 4 y 5&lt;/p&gt;",
    "template": " &lt;p style=\"text-align: center\"&gt;{{response}} &gt; {{response}}&lt;/p&gt;",
    "seed": {
        "parameters": [
            {
                "name": "Q1",
                "label": null,
                "list": [
                    0,
                    1,
                    2,
                    3,
                    4,
                    5
                ]
            },
            {
                "name": "Q2",
                "label": null,
                "list": [
                    0,
                    1,
                    2,
                    3,
                    4,
                    5
                ]
            }
        ],
        "calculated": [
            {
                "name": "A1",
                "label": null,
                "function": "math.max({{Q1}},{{Q2}})"
            },
            {
                "name": "A2",
                "label": null,
                "function": "math.min({{Q1}},{{Q2}})"
            }
        ],
        "uniques": true
    },
    "algorithm": {
        "name": "calculateOperation",
        "params": {
            "method": "equivLiteral",
            "keyboard": "NUMERICAL"
        }
    }
}</v>
      </c>
      <c r="C14" s="204" t="str">
        <f t="shared" si="1"/>
        <v>#REF!</v>
      </c>
      <c r="D14" s="205" t="str">
        <f t="shared" si="2"/>
        <v>#REF!</v>
      </c>
    </row>
    <row r="15" ht="15.75" customHeight="1">
      <c r="A15" s="204" t="str">
        <f>Seeds!AA15</f>
        <v>M1-NyO-1c-E-2</v>
      </c>
      <c r="B15" s="204" t="str">
        <f>Seeds!Z15</f>
        <v>{"id":"M1-NyO-1c-E-2","stimulus":"&lt;p&gt;Escribe los números {{Q1}} y {{Q2}} ordenados de menor a mayor.&lt;/p&gt;","feedback":"&lt;p&gt;Estos son los primeros números:&lt;/p&gt;&lt;p style=\"text-align:center;\"&gt;0, 1, 2, 3, 4 y 5&lt;/p&gt;","hint":"&lt;p&gt;Estos son los primeros números:&lt;/p&gt;&lt;p style=\"text-align:center;\"&gt;0, 1, 2, 3, 4 y 5&lt;/p&gt;","template":"&lt;p style=\"text-align:center;\"&gt;{{response}} &lt; {{response}}&lt;/p&gt;","seed":{"parameters":[{"name":"Q1","label":null,"list":[0,1,2,3,4,5]},{"name":"Q2","label":null,"list":[0,1,2,3,4,5]}],"calculated":[{"name":"A1","label":null,"function":"math.min({{Q1}},{{Q2}})"},{"name":"A2","label":null,"function":"math.max({{Q1}},{{Q2}})"}],"uniques":true},"algorithm":{"name":"calculateOperation","params":{"method":"equivLiteral","keyboard":"NUMERICAL"}}</v>
      </c>
      <c r="C15" s="204" t="str">
        <f t="shared" si="1"/>
        <v>#REF!</v>
      </c>
      <c r="D15" s="205" t="str">
        <f t="shared" si="2"/>
        <v>#REF!</v>
      </c>
    </row>
    <row r="16" ht="15.75" customHeight="1">
      <c r="A16" s="204" t="str">
        <f>Seeds!AA16</f>
        <v>M1-NyO-2a-I-1</v>
      </c>
      <c r="B16" s="204" t="str">
        <f>Seeds!Z16</f>
        <v>{"id":"M1-NyO-2a-I-1","stimulus":"&lt;p&gt;Arrastra los números a su lugar correspondiente.&lt;/p&gt;","feedback":"&lt;p&gt;6: seis&lt;/p&gt;&lt;p&gt;7: siete&lt;/p&gt;&lt;p&gt;8: ocho&lt;/p&gt;&lt;p&gt;9: nueve&lt;/p&gt;","hint":"&lt;p&gt;6: seis&lt;/p&gt;&lt;p&gt;7: siete&lt;/p&gt;&lt;p&gt;8: ocho&lt;/p&gt;&lt;p&gt;9: nueve&lt;/p&gt;","seed":{"parameters":[{"name":"Q1","label":null,"list":[6,7,8,9]},{"name":"Q2","label":null,"list":[6,7,8,9]},{"name":"Q3","label":null,"list":[6,7,8,9]}],"calculated":[{"name":"A1","label":"{{Q1}}","function":"Lemonlib.numToWords({{Q1}},'es')[0].toUpperCase() + Lemonlib.numToWords({{Q1}},'es').slice(1,)"},{"name":"A2","label":"{{Q2}}","function":"Lemonlib.numToWords({{Q2}},'es')[0].toUpperCase() + Lemonlib.numToWords({{Q2}},'es').slice(1,)","incorrect":true},{"name":"A3","label":"{{Q3}}","function":"Lemonlib.numToWords({{Q3}},'es')[0].toUpperCase() + Lemonlib.numToWords({{Q3}},'es').slice(1,)","incorrect":true}],"isNumToWords":true,"uniques":true},"algorithm":{"name":"linkOperationResult","params":{"invert":true},"template":"match list"}}</v>
      </c>
      <c r="C16" s="204" t="str">
        <f t="shared" si="1"/>
        <v>#REF!</v>
      </c>
      <c r="D16" s="205" t="str">
        <f t="shared" si="2"/>
        <v>#REF!</v>
      </c>
    </row>
    <row r="17" ht="15.75" customHeight="1">
      <c r="A17" s="204" t="str">
        <f>Seeds!AA17</f>
        <v>M1-NyO-2a-I-2</v>
      </c>
      <c r="B17" s="204" t="str">
        <f>Seeds!Z17</f>
        <v>{"id":"M1-NyO-2a-I-2","stimulus":"&lt;p&gt;Completa la siguiente afirmación.&lt;/p&gt;","template":"&lt;p&gt;El número {{Q1}} se lee {{response}}.&lt;/p&gt;","hint":"&lt;p&gt;6: seis&lt;/p&gt;&lt;p&gt;7: siete&lt;/p&gt;&lt;p&gt;8: ocho&lt;/p&gt;&lt;p&gt;9: nueve&lt;/p&gt;","feedback":"&lt;p&gt;6: seis&lt;/p&gt;&lt;p&gt;7: siete&lt;/p&gt;&lt;p&gt;8: ocho&lt;/p&gt;&lt;p&gt;9: nueve&lt;/p&gt;","seed":{"parameters":[{"name":"Q1","label":null,"list":[6,7,8,9]},{"name":"Q2","label":null,"list":[6,7,8,9]}],"calculated":[{"name":"A1","label":"{{function}}","function":"Lemonlib.numToWords({{Q1}},'es')","group":1},{"name":"A2","label":"{{function}}","function":"Lemonlib.numToWords({{Q2}},'es')","group":1,"incorrect":true}],"uniques":true},"algorithm":{"name":"groupResponses","template":"Cloze with drop down"}}</v>
      </c>
      <c r="C17" s="204" t="str">
        <f t="shared" si="1"/>
        <v>#REF!</v>
      </c>
      <c r="D17" s="205" t="str">
        <f t="shared" si="2"/>
        <v>#REF!</v>
      </c>
    </row>
    <row r="18" ht="15.75" customHeight="1">
      <c r="A18" s="204" t="str">
        <f>Seeds!AA18</f>
        <v>M1-NyO-2a-E-1</v>
      </c>
      <c r="B18" s="204" t="str">
        <f>Seeds!Z18</f>
        <v>{
    "id": "M1-NyO-2a-E-1",
    "stimulus": "&lt;p&gt;¿Cuántas estrellas ves aquí?&lt;/p&gt;&lt;div style=\"display:flex; flex-wrap: wrap;justify-content: center;\"&gt;{{T1}}&lt;/div&gt;",
    "hint": "&lt;p&gt;6: seis&lt;/p&gt;&lt;p&gt;7: siete&lt;/p&gt;&lt;p&gt;8: ocho&lt;/p&gt;&lt;p&gt;9: nueve&lt;/p&gt;",
    "feedback": "&lt;p&gt;6: seis&lt;/p&gt;&lt;p&gt;7: siete&lt;/p&gt;&lt;p&gt;8: ocho&lt;/p&gt;&lt;p&gt;9: nueve&lt;/p&gt;",
    "seed": {
        "parameters": [
            {
                "name": "Q1",
                "label": null,
                "list": [
                    6,
                    7,
                    8,
                    9
                ]
            },
            {
                "name": "Q2",
                "label": null,
                "list": [
                    6,
                    7,
                    8,
                    9
                ]
            },
            {
                "name": "Q3",
                "label": null,
                "list": [
                    6,
                    7,
                    8,
                    9
                ]
            }
        ],
        "calculated": [
            {
                "name": "T1",
                "label": "{{function}}",
                "function": "T1='&lt;img src=\"https://blueberry-assets.oneclick.es/M1_NyO_2a_1.svg\" width=\"80\"&gt;'.repeat({{Q1}})",
                "temp": true
            },
            {
                "name": "A1",
                "label": "{{function}}",
                "function": "Lemonlib.numToWords({{Q1}},'es')[0].toUpperCase() + Lemonlib.numToWords({{Q1}},'es').slice(1,)"
            },
            {
                "name": "A2",
                "label": "{{function}}",
                "function": "Lemonlib.numToWords({{Q2}},'es')[0].toUpperCase() + Lemonlib.numToWords({{Q2}},'es').slice(1,)",
                "incorrect": true
            },
            {
                "name": "A3",
                "label": "{{function}}",
                "function": "Lemonlib.numToWords({{Q3}},'es')[0].toUpperCase() + Lemonlib.numToWords({{Q3}},'es').slice(1,)",
                "incorrect": true
            }
        ],
        "uniques": true
    },
    "algorithm": {
        "name": "trueFalse",
        "template": "Multiple choice – standard",
        "params": {
            "countCorrect": 1,
            "countIncorrect": 2,
            "showCheckIcon": false,
            "columns": 3
        }
    }
}</v>
      </c>
      <c r="C18" s="204" t="str">
        <f t="shared" si="1"/>
        <v>#REF!</v>
      </c>
      <c r="D18" s="205" t="str">
        <f t="shared" si="2"/>
        <v>#REF!</v>
      </c>
    </row>
    <row r="19" ht="15.75" customHeight="1">
      <c r="A19" s="204" t="str">
        <f>Seeds!AA19</f>
        <v>M1-NyO-2a-E-2</v>
      </c>
      <c r="B19" s="204" t="str">
        <f>Seeds!Z19</f>
        <v>{"id":"M1-NyO-2a-E-2","stimulus":"&lt;p&gt;¿Cuántas bicicletas ves aquí?&lt;/p&gt;&lt;div style=\"display:flex; flex-wrap: wrap;justify-content: center;\"&gt;{{T1}}&lt;/div&gt;","hint":"&lt;p&gt;6: seis&lt;/p&gt;&lt;p&gt;7: siete&lt;/p&gt;&lt;p&gt;8: ocho&lt;/p&gt;&lt;p&gt;9: nueve&lt;/p&gt;","feedback":"&lt;p&gt;6: seis&lt;/p&gt;&lt;p&gt;7: siete&lt;/p&gt;&lt;p&gt;8: ocho&lt;/p&gt;&lt;p&gt;9: nueve&lt;/p&gt;","seed":{"parameters":[{"name":"Q1","label":null,"list":[6,7,8,9]},{"name":"Q2","label":null,"list":[6,7,8,9]},{"name":"Q3","label":null,"list":[6,7,8,9]}],"calculated":[{"name":"T1","label":"{{function}}","function":"'&lt;img src=\"https://blueberry-assets.oneclick.es/M1_NyO_2a_2.svg\" width=\"80\"&gt;'.repeat({{Q1}})","temp":true},{"name":"A1","label":"{{function}}","function":"Lemonlib.numToWords({{Q1}},'es')[0].toUpperCase() + Lemonlib.numToWords({{Q1}},'es').slice(1,)"},{"name":"A2","label":"{{function}}","function":"Lemonlib.numToWords({{Q2}},'es')[0].toUpperCase() + Lemonlib.numToWords({{Q2}},'es').slice(1,)","incorrect":true},{"name":"A3","label":"{{function}}","function":"Lemonlib.numToWords({{Q3}},'es')[0].toUpperCase() + Lemonlib.numToWords({{Q3}},'es').slice(1,)","incorrect":true}],"uniques":true},"algorithm":{"name":"trueFalse","template":"Multiple choice – standard","params":{"countCorrect":1,"countIncorrect":2,"showCheckIcon":false,
            "columns": 3
        }
    }
}</v>
      </c>
      <c r="C19" s="204" t="str">
        <f t="shared" si="1"/>
        <v>#REF!</v>
      </c>
      <c r="D19" s="205" t="str">
        <f t="shared" si="2"/>
        <v>#REF!</v>
      </c>
    </row>
    <row r="20" ht="15.75" customHeight="1">
      <c r="A20" s="204" t="str">
        <f>Seeds!AA20</f>
        <v>M1-NyO-2a-E-3</v>
      </c>
      <c r="B20" s="204" t="str">
        <f>Seeds!Z20</f>
        <v>{
    "id": "M1-NyO-2a-E-3",
    "stimulus": "&lt;p&gt;¿Cuántos árboles ves aquí?&lt;/p&gt;&lt;div style=\"display:flex; flex-wrap: wrap;justify-content: center;\"&gt;{{T1}}&lt;/div&gt;",
    "hint": "&lt;p&gt;6: seis&lt;/p&gt;&lt;p&gt;7: siete&lt;/p&gt;&lt;p&gt;8: ocho&lt;/p&gt;&lt;p&gt;9: nueve&lt;/p&gt;",
    "feedback": "&lt;p&gt;6: seis&lt;/p&gt;&lt;p&gt;7: siete&lt;/p&gt;&lt;p&gt;8: ocho&lt;/p&gt;&lt;p&gt;9: nueve&lt;/p&gt;",
    "seed": {
        "parameters": [
            {
                "name": "Q1",
                "label": null,
                "list": [
                    6,
                    7,
                    8,
                    9
                ]
            },
            {
                "name": "Q2",
                "label": null,
                "list": [
                    6,
                    7,
                    8,
                    9
                ]
            },
            {
                "name": "Q3",
                "label": null,
                "list": [
                    6,
                    7,
                    8,
                    9
                ]
            }
        ],
        "calculated": [
            {
                "name": "T1",
                "label": "{{function}}",
                "function": "'&lt;img src=\"https://blueberry-assets.oneclick.es/M1_NyO_2a_3.svg\" width=\"80\"&gt;'.repeat({{Q1}})",
                "temp": true
            },
            {
                "name": "A1",
                "label": "{{function}}",
                "function": "Lemonlib.numToWords({{Q1}},'es')[0].toUpperCase() + Lemonlib.numToWords({{Q1}},'es').slice(1,)"
            },
            {
                "name": "A2",
                "label": "{{function}}",
                "function": "Lemonlib.numToWords({{Q2}},'es')[0].toUpperCase() + Lemonlib.numToWords({{Q2}},'es').slice(1,)",
                "incorrect": true
            },
            {
                "name": "A3",
                "label": "{{function}}",
                "function": "Lemonlib.numToWords({{Q3}},'es')[0].toUpperCase() + Lemonlib.numToWords({{Q3}},'es').slice(1,)",
                "incorrect": true
            }
        ],
        "uniques": true
    },
    "algorithm": {
        "name": "trueFalse",
        "template": "Multiple choice – standard",
        "params": {
            "countCorrect": 1,
            "countIncorrect": 2,
            "showCheckIcon": false,
            "columns": 3
        }
    }
}</v>
      </c>
      <c r="C20" s="204" t="str">
        <f t="shared" si="1"/>
        <v>#REF!</v>
      </c>
      <c r="D20" s="205" t="str">
        <f t="shared" si="2"/>
        <v>#REF!</v>
      </c>
    </row>
    <row r="21" ht="15.75" customHeight="1">
      <c r="A21" s="204" t="str">
        <f>Seeds!AA21</f>
        <v>M1-NyO-2b-I-1</v>
      </c>
      <c r="B21" s="204" t="str">
        <f>Seeds!Z21</f>
        <v>{"id":"M1-NyO-2b-I-1","stimulus":"&lt;p&gt;Arrastra los números a su lugar correspondiente.&lt;/p&gt;","feedback":"&lt;p&gt;6: seis&lt;/p&gt;&lt;p&gt;7: siete&lt;/p&gt;&lt;p&gt;8: ocho&lt;/p&gt;&lt;p&gt;9: nueve&lt;/p&gt;","hint":"&lt;p&gt;6: seis&lt;/p&gt;&lt;p&gt;7: siete&lt;/p&gt;&lt;p&gt;8: ocho&lt;/p&gt;&lt;p&gt;9: nueve&lt;/p&gt;","seed":{"parameters":[{"name":"Q1","label":null,"list":[6,7,8,9]},{"name":"Q2","label":null,"list":[6,7,8,9]},{"name":"Q3","label":null,"list":[6,7,8,9]}],"calculated":[{"name":"A1","label":"{{Q1}}","function":"Lemonlib.numToWords({{Q1}},'es')[0].toUpperCase() + Lemonlib.numToWords({{Q1}},'es').slice(1,)"},{"name":"A2","label":"{{Q2}}","function":"Lemonlib.numToWords({{Q2}},'es')[0].toUpperCase() + Lemonlib.numToWords({{Q2}},'es').slice(1,)","incorrect":true},{"name":"A3","label":"{{Q3}}","function":"Lemonlib.numToWords({{Q3}},'es')[0].toUpperCase() + Lemonlib.numToWords({{Q3}},'es').slice(1,)","incorrect":true}],"isNumToWords":true,"uniques":true},"algorithm":{"name":"linkOperationResult","params":{"invert":false},"template":"match list"}}</v>
      </c>
      <c r="C21" s="204" t="str">
        <f t="shared" si="1"/>
        <v>#REF!</v>
      </c>
      <c r="D21" s="205" t="str">
        <f t="shared" si="2"/>
        <v>#REF!</v>
      </c>
    </row>
    <row r="22" ht="15.75" customHeight="1">
      <c r="A22" s="204" t="str">
        <f>Seeds!AA22</f>
        <v>M1-NyO-2b-E-1</v>
      </c>
      <c r="B22" s="204" t="str">
        <f>Seeds!Z22</f>
        <v>{"id":"M1-NyO-2b-E-1","stimulus":"&lt;p&gt;Escribe el número {{T1}}.&lt;/p&gt;","feedback":"&lt;p&gt;6: seis&lt;/p&gt;&lt;p&gt;7: siete&lt;/p&gt;&lt;p&gt;8: ocho&lt;/p&gt;&lt;p&gt;9: nueve&lt;/p&gt;","hint":"&lt;p&gt;6: seis&lt;/p&gt;&lt;p&gt;7: siete&lt;/p&gt;&lt;p&gt;8: ocho&lt;/p&gt;&lt;p&gt;9: nueve&lt;/p&gt;","template":"&lt;p&gt;{{response}}&lt;/p&gt;","seed":{"parameters":[{"name":"Q1","label":null,"list":[6,7,8,9]}],"calculated":[{"name":"A1","label":"{{function}}","function":"{{Q1}}"},{"name":"T1","label":null,"function":"Lemonlib.numToWords({{Q1}},'es')","temp":true}],"uniques":true},"algorithm":{"name":"calculateOperation","params":{"method":"equivLiteral","keyboard":"NUMERICAL"}}}</v>
      </c>
      <c r="C22" s="204" t="str">
        <f t="shared" si="1"/>
        <v>#REF!</v>
      </c>
      <c r="D22" s="205" t="str">
        <f t="shared" si="2"/>
        <v>#REF!</v>
      </c>
    </row>
    <row r="23" ht="15.75" customHeight="1">
      <c r="A23" s="204" t="str">
        <f>Seeds!AA23</f>
        <v>M1-NyO-2c-I-1</v>
      </c>
      <c r="B23" s="204" t="str">
        <f>Seeds!Z23</f>
        <v>{"id":"M1-NyO-2c-I-1","stimulus":"&lt;p&gt;Arrastra y ordena de menor a mayor estos números.&lt;/p&gt;","template":"&lt;p style=\"text-align:center;\"&gt;{{response}} &lt; {{response}} &lt; {{response}}&lt;/p&gt;","hint":"&lt;p&gt;Estos son los primeros números:&lt;/p&gt;&lt;p style=\"text-align:center;\"&gt;0, 1, 2, 3, 4, 5, 6, 7, 8, 9 y 10&lt;/p&gt;","feedback":"&lt;p&gt;Estos son los primeros números:&lt;/p&gt;&lt;p style=\"text-align:center;\"&gt;0, 1, 2, 3, 4, 5, 6, 7, 8, 9 y 10&lt;/p&gt;","seed":{"parameters":[{"name":"Q1","label":null,"min":6,"max":9,"step":1},{"name":"Q2","label":null,"min":6,"max":9,"step":1},{"name":"Q3","label":null,"min":6,"max":9,"step":1}],"calculated":[{"name":"A1","label":"{{function}}","function":"math.min({{Q1}}, {{Q2}}, {{Q3}})"},{"name":"A2","label":"{{function}}","function":"{{Q1}}+{{Q2}}+{{Q3}}-math.min({{Q1}}, {{Q2}}, {{Q3}})-math.max({{Q1}}, {{Q2}}, {{Q3}})"},{"name":"A3","label":"{{function}}","function":"math.max({{Q1}}, {{Q2}}, {{Q3}})"}],"uniques":true},"algorithm":{"name":"calculateOperation","template":"Cloze with drag &amp; drop","params":{"keyboard":"NUMERICAL"}}}</v>
      </c>
      <c r="C23" s="204" t="str">
        <f t="shared" si="1"/>
        <v>#REF!</v>
      </c>
      <c r="D23" s="205" t="str">
        <f t="shared" si="2"/>
        <v>#REF!</v>
      </c>
    </row>
    <row r="24" ht="15.75" customHeight="1">
      <c r="A24" s="204" t="str">
        <f>Seeds!AA24</f>
        <v>M1-NyO-2c-I-2</v>
      </c>
      <c r="B24" s="204" t="str">
        <f>Seeds!Z24</f>
        <v>{
    "id": "M1-NyO-2c-I-2",
    "stimulus": "&lt;p&gt;Selecciona el mayor de los siguientes números.&lt;/p&gt;",
    "hint": "&lt;p&gt;Estos son los primeros números:&lt;/p&gt;&lt;p style=\"text-align:center;\"&gt;0, 1, 2, 3, 4, 5, 6, 7, 8, 9 y 10&lt;/p&gt;",
    "feedback": "&lt;p&gt;Estos son los primeros números:&lt;/p&gt;&lt;p style=\"text-align:center;\"&gt;0, 1, 2, 3, 4, 5, 6, 7, 8, 9 y 10&lt;/p&gt;",
    "seed": {
        "parameters": [
            {
                "name": "Q1",
                "label": null,
                "list": [
                    7,
                    8,
                    9
                ]
            },
            {
                "name": "Q2",
                "label": null,
                "list": [
                    1,
                    2,
                    3,
                    4,
                    5,
                    6
                ]
            },
            {
                "name": "Q3",
                "label": null,
                "list": [
                    1,
                    2,
                    3,
                    4,
                    5,
                    6
                ]
            },
            {
                "name": "Q4",
                "label": null,
                "list": [
                    1,
                    2,
                    3,
                    4,
                    5,
                    6
                ]
            }
        ],
        "calculated": [
            {
                "name": "A1",
                "label": "{{function}}",
                "function": "{{Q1}}"
            },
            {
                "name": "A2",
                "label": "{{function}}",
                "function": "{{Q2}}",
                "incorrect": true
            },
            {
                "name": "A3",
                "label": "{{function}}",
                "function": "{{Q3}}",
                "incorrect": true
            },
            {
                "name": "A4",
                "label": "{{function}}",
                "function": "{{Q4}}",
                "incorrect": true
            }
        ],
        "uniques": true
    },
    "algorithm": {
        "name": "trueFalse",
        "template": "Multiple choice – standard",
        "params": {
            "countCorrect": 1,
            "countIncorrect": 2,
            "showCheckIcon": false,
            "columns": 3
        }
    }
}</v>
      </c>
      <c r="C24" s="204" t="str">
        <f t="shared" si="1"/>
        <v>#REF!</v>
      </c>
      <c r="D24" s="205" t="str">
        <f t="shared" si="2"/>
        <v>#REF!</v>
      </c>
    </row>
    <row r="25" ht="15.75" customHeight="1">
      <c r="A25" s="204" t="str">
        <f>Seeds!AA25</f>
        <v>M1-NyO-2c-E-1</v>
      </c>
      <c r="B25" s="204" t="str">
        <f>Seeds!Z25</f>
        <v>{"id":"M1-NyO-2c-E-1","stimulus":"&lt;p&gt;Escribe los números {{Q1}} y {{Q2}} ordenados de mayor a menor.&lt;/p&gt;","feedback":"&lt;p&gt;Estos son los primeros números:&lt;/p&gt;&lt;p style=\"text-align:center;\"&gt;0, 1, 2, 3, 4, 5, 6, 7, 8, 9 y 10&lt;/p&gt;","hint":"&lt;p&gt;Estos son los primeros números:&lt;/p&gt;&lt;p style=\"text-align:center;\"&gt;0, 1, 2, 3, 4, 5, 6, 7, 8, 9 y 10&lt;/p&gt;","template":"&lt;p style=\"text-align:center;\"&gt;{{response}} &gt; {{response}}&lt;/p&gt;","seed":{"parameters":[{"name":"Q1","label":null,"list":[6,7,8,9]},{"name":"Q2","label":null,"list":[6,7,8,9]}],"calculated":[{"name":"A1","label":null,"function":"math.max({{Q1}},{{Q2}})"},{"name":"A2","label":null,"function":"math.min({{Q1}},{{Q2}})"}],"uniques":true},"algorithm":{"name":"calculateOperation","params":{"method":"equivLiteral","keyboard":"NUMERICAL"}}}</v>
      </c>
      <c r="C25" s="204" t="str">
        <f t="shared" si="1"/>
        <v>#REF!</v>
      </c>
      <c r="D25" s="205" t="str">
        <f t="shared" si="2"/>
        <v>#REF!</v>
      </c>
    </row>
    <row r="26" ht="15.75" customHeight="1">
      <c r="A26" s="204" t="str">
        <f>Seeds!AA26</f>
        <v>M1-NyO-2c-E-2</v>
      </c>
      <c r="B26" s="204" t="str">
        <f>Seeds!Z26</f>
        <v>{"id":"M1-NyO-2c-E-2","stimulus":"&lt;p&gt;Escribe los números {{Q1}} y {{Q2}} ordenados de menor a mayor.&lt;/p&gt;","feedback":"&lt;p&gt;Estos son los primeros números:&lt;/p&gt;&lt;p style=\"text-align:center;\"&gt;0, 1, 2, 3, 4, 5, 6, 7, 8, 9 y 10&lt;/p&gt;","hint":"&lt;p&gt;Estos son los primeros números:&lt;/p&gt;&lt;p style=\"text-align:center;\"&gt;0, 1, 2, 3, 4, 5, 6, 7, 8, 9 y 10&lt;/p&gt;","template":"&lt;p style=\"text-align:center;\"&gt;{{response}} &lt; {{response}}&lt;/p&gt;","seed":{"parameters":[{"name":"Q1","label":null,"list":[6,7,8,9]},{"name":"Q2","label":null,"list":[6,7,8,9]}],"calculated":[{"name":"A1","label":null,"function":"math.min({{Q1}},{{Q2}})"},{"name":"A2","label":null,"function":"math.max({{Q1}},{{Q2}})"}],"uniques":true},"algorithm":{"name":"calculateOperation","params":{"method":"equivLiteral","keyboard":"NUMERICAL"}}}</v>
      </c>
      <c r="C26" s="204" t="str">
        <f t="shared" si="1"/>
        <v>#REF!</v>
      </c>
      <c r="D26" s="205" t="str">
        <f t="shared" si="2"/>
        <v>#REF!</v>
      </c>
    </row>
    <row r="27" ht="15.75" customHeight="1">
      <c r="A27" s="204" t="str">
        <f>Seeds!AA27</f>
        <v>M1-NyO-3a-I-1</v>
      </c>
      <c r="B27" s="204" t="str">
        <f>Seeds!Z27</f>
        <v>{"id":"M1-NyO-3a-I-1","stimulus":"&lt;p&gt;Arrastra la forma escrita de cada número a su lugar correspondiente.&lt;/p&gt;","feedback":"&lt;p&gt;10: diez&lt;/p&gt;","hint":"&lt;p&gt;10: diez&lt;/p&gt;","seed":{"parameters":[{"name":"Q1","label":null,"list":[0,1,2,3,4,5,6,7,8,9]},{"name":"Q2","label":null,"list":[0,1,2,3,4,5,6,7,8,9]}],"calculated":[{"name":"A1","label":"10","function":"Diez"},{"name":"A2","label":"{{Q1}}","function":"Lemonlib.numToWords({{Q1}},'es')[0].toUpperCase() + Lemonlib.numToWords({{Q1}},'es').slice(1,)","incorrect":true},{"name":"A3","label":"{{Q2}}","function":"Lemonlib.numToWords({{Q2}},'es')[0].toUpperCase() + Lemonlib.numToWords({{Q2}},'es').slice(1,)","incorrect":true}],"isNumToWords":true,"uniques":true},"algorithm":{"name":"linkOperationResult","params":{"invert":true},"template":"match list"}}</v>
      </c>
      <c r="C27" s="204" t="str">
        <f t="shared" si="1"/>
        <v>#REF!</v>
      </c>
      <c r="D27" s="205" t="str">
        <f t="shared" si="2"/>
        <v>#REF!</v>
      </c>
    </row>
    <row r="28" ht="15.75" customHeight="1">
      <c r="A28" s="204" t="str">
        <f>Seeds!AA28</f>
        <v>M1-NyO-3a-E-1</v>
      </c>
      <c r="B28" s="204" t="str">
        <f>Seeds!Z28</f>
        <v>{"id":"M1-NyO-3a-E-1","stimulus":"&lt;p&gt;¿Cuántos libros ves?&lt;/p&gt;&lt;div style=\"display:flex; flex-wrap: wrap; justify-content:center;\"&gt;{{T1}}&lt;/div&gt;&lt;div style=\"display:flex; flex-wrap: wrap; justify-content:center;\"&gt;{{T1}}&lt;/div&gt;","feedback":"&lt;p&gt;10: diez&lt;/p&gt;","hint":"&lt;p&gt;10: diez&lt;/p&gt;","template":"&lt;p&gt;{{response}}&lt;/p&gt;","seed":{"parameters":[{"name":"Q1","label":null,"list":[1,2,3,4,5]}],"calculated":[{"name":"T1","label":"{{function}}","function":"'&lt;img src=\"https://blueberry-assets.oneclick.es/M1_NyO_3a_1.svg\" width=\"80\"&gt;'.repeat(5)","temp":true},{"name":"A1","label":"{{function}}","function":"10"}],"uniques":true},"algorithm":{"name":"calculateOperation","params":{"method":"equivLiteral","keyboard":"NUMERICAL"}}}</v>
      </c>
      <c r="C28" s="204" t="str">
        <f t="shared" si="1"/>
        <v>#REF!</v>
      </c>
      <c r="D28" s="205" t="str">
        <f t="shared" si="2"/>
        <v>#REF!</v>
      </c>
    </row>
    <row r="29" ht="15.75" customHeight="1">
      <c r="A29" s="204" t="str">
        <f>Seeds!AA29</f>
        <v>M1-NyO-3a-E-2</v>
      </c>
      <c r="B29" s="204" t="str">
        <f>Seeds!Z29</f>
        <v>{"id":"M1-NyO-3a-E-2","stimulus":"&lt;p&gt;¿Cuántas botellas ves?&lt;/p&gt;&lt;div style=\"display:flex; justify-content:center;\"&gt;{{T1}}&lt;/div&gt;&lt;div style=\"display:flex; justify-content:center;\"&gt;{{T1}}&lt;/div&gt;","feedback":"&lt;p&gt;10: diez&lt;/p&gt;","hint":"&lt;p&gt;10: diez&lt;/p&gt;","template":"&lt;p&gt;{{response}}&lt;/p&gt;","seed":{"parameters":[{"name":"Q1","label":null,"list":[1,2,3,4,5]}],"calculated":[{"name":"T1","label":"{{function}}","function":"'&lt;img src=\"https://blueberry-assets.oneclick.es/M1_NyO_3a_2.svg\" width=\"80\"&gt;'.repeat(5)","temp":true},{"name":"A1","label":"{{function}}","function":"10"}],"uniques":true},"algorithm":{"name":"calculateOperation","params":{"method":"equivLiteral","keyboard":"NUMERICAL"}}}</v>
      </c>
      <c r="C29" s="204" t="str">
        <f t="shared" si="1"/>
        <v>#REF!</v>
      </c>
      <c r="D29" s="205" t="str">
        <f t="shared" si="2"/>
        <v>#REF!</v>
      </c>
    </row>
    <row r="30" ht="15.75" customHeight="1">
      <c r="A30" s="204" t="str">
        <f>Seeds!AA30</f>
        <v>M1-NyO-3a-E-3</v>
      </c>
      <c r="B30" s="204" t="str">
        <f>Seeds!Z30</f>
        <v>{"id":"M1-NyO-3a-E-3","stimulus":"&lt;p&gt;¿Cuántos lápices ves?&lt;/p&gt;&lt;div style=\"display:flex; justify-content:center;\"&gt;{{T1}}&lt;/div&gt;&lt;div style=\"display:flex; justify-content:center;\"&gt;{{T1}}&lt;/div&gt;","feedback":"&lt;p&gt;10: diez&lt;/p&gt;","hint":"&lt;p&gt;10: diez&lt;/p&gt;","template":"&lt;p&gt;{{response}}&lt;/p&gt;","seed":{"parameters":[{"name":"Q1","label":null,"list":[1,2,3,4,5]}],"calculated":[{"name":"T1","label":"{{function}}","function":"'&lt;img src=\"https://blueberry-assets.oneclick.es/M1_NyO_3a_3.svg\" width=\"80\"&gt;'.repeat(5)","temp":true},{"name":"A1","label":"{{function}}","function":"10"}],"uniques":true},"algorithm":{"name":"calculateOperation","params":{"method":"equivLiteral","keyboard":"NUMERICAL"}}}</v>
      </c>
      <c r="C30" s="204" t="str">
        <f t="shared" si="1"/>
        <v>#REF!</v>
      </c>
      <c r="D30" s="205" t="str">
        <f t="shared" si="2"/>
        <v>#REF!</v>
      </c>
    </row>
    <row r="31" ht="15.75" customHeight="1">
      <c r="A31" s="204" t="str">
        <f>Seeds!AA31</f>
        <v>M1-NyO-4a-I-1</v>
      </c>
      <c r="B31" s="204" t="str">
        <f>Seeds!Z31</f>
        <v>{
    "id": "M1-NyO-4a-I-1",
    "stimulus": "&lt;p&gt;Arrastra cada palabra con su número correspondiente.&lt;/p&gt;",
    "feedback": "&lt;table style=\"width: 50%;border: hidden; margin-left: auto; margin-right: auto\"&gt;&lt;tbody&gt;&lt;tr&gt;&lt;td style=\"width: 50%;border: hidden;\"&gt;&lt;p&gt;11: once&lt;/p&gt;&lt;p&gt;12: doce&lt;/p&gt;&lt;p&gt;13: trece&lt;/p&gt;&lt;p&gt;14: catorce&lt;/p&gt;&lt;p&gt;15: quince&lt;/p&gt;&lt;/td&gt;&lt;td style=\"width: 50%;border: hidden;\"&gt;&lt;p&gt;16: dieciséis&lt;/p&gt;&lt;p&gt;17: diecisiete&lt;/p&gt;&lt;p&gt;18: dieciocho&lt;/p&gt;&lt;p&gt;19: diecinueve&lt;/p&gt;&lt;/td&gt;&lt;/tr&gt;&lt;/tbody&gt;&lt;/table&gt;",
    "hint": "&lt;table style=\"width: 50%;border: hidden; margin-left: auto; margin-right: auto\"&gt;&lt;tbody&gt;&lt;tr&gt;&lt;td style=\"width: 50%;border: hidden;\"&gt;&lt;p&gt;11: once&lt;/p&gt;&lt;p&gt;12: doce&lt;/p&gt;&lt;p&gt;13: trece&lt;/p&gt;&lt;p&gt;14: catorce&lt;/p&gt;&lt;p&gt;15: quince&lt;/p&gt;&lt;/td&gt;&lt;td style=\"width: 50%;border: hidden;\"&gt;&lt;p&gt;16: dieciséis&lt;/p&gt;&lt;p&gt;17: diecisiete&lt;/p&gt;&lt;p&gt;18: dieciocho&lt;/p&gt;&lt;p&gt;19: diecinueve&lt;/p&gt;&lt;/td&gt;&lt;/tr&gt;&lt;/tbody&gt;&lt;/table&gt;",
    "template": "&lt;p&gt;{{Q1}}: {{response}}&lt;/p&gt;&lt;p&gt;{{Q2}}: {{response}}&lt;/p&gt;&lt;p&gt;{{Q3}}: {{response}}&lt;/p&gt;",
    "seed": {
        "parameters": [
            {
                "name": "Q1",
                "label": null,
                "min": 11,
                "max": 19,
                "step": 1
            },
            {
                "name": "Q2",
                "label": null,
                "min": 11,
                "max": 19,
                "step": 1
            },
            {
                "name": "Q3",
                "label": null,
                "min": 11,
                "max": 19,
                "step": 1
            }
        ],
        "calculated": [
            {
                "name": "A1",
                "label": "{{T1}}",
                "function": ""
            },
            {
                "name": "A2",
                "label": "{{T2}}",
                "function": ""
            },
            {
                "name": "A3",
                "label": "{{T3}}",
                "function": ""
            },
            {
                "name": "T3",
                "label": null,
                "function": "Lemonlib.numToWords({{Q3}},'es')",
                "temp": true
            },
            {
                "name": "T1",
                "label": null,
                "function": "Lemonlib.numToWords({{Q1}},'es')",
                "temp": true
            },
            {
                "name": "T2",
                "label": null,
                "function": "Lemonlib.numToWords({{Q2}},'es')",
                "temp": true
            }
        ],
        "uniques": true
    },
    "algorithm": {
        "name": "calculateOperation",
        "template": "Cloze with drag &amp; drop",
        "params": {
            "keyboard": "NUMERICAL"
        }
    }
}</v>
      </c>
      <c r="C31" s="204" t="str">
        <f t="shared" si="1"/>
        <v>#REF!</v>
      </c>
      <c r="D31" s="205" t="str">
        <f t="shared" si="2"/>
        <v>#REF!</v>
      </c>
    </row>
    <row r="32" ht="15.75" customHeight="1">
      <c r="A32" s="204" t="str">
        <f>Seeds!AA32</f>
        <v>M1-NyO-4a-I-2</v>
      </c>
      <c r="B32" s="204" t="str">
        <f>Seeds!Z32</f>
        <v>{
    "id": "M1-NyO-4a-I-2",
    "stimulus": "&lt;p&gt;¿Cómo se lee el número {{Q1}}?&lt;/p&gt;",
    "feedback": "&lt;table style=\"width: 50%;border: hidden; margin-left: auto; margin-right: auto\"&gt;&lt;tbody&gt;&lt;tr&gt;&lt;td style=\"width: 50%;border: hidden;\"&gt;&lt;p&gt;11: once&lt;/p&gt;&lt;p&gt;12: doce&lt;/p&gt;&lt;p&gt;13: trece&lt;/p&gt;&lt;p&gt;14: catorce&lt;/p&gt;&lt;p&gt;15: quince&lt;/p&gt;&lt;/td&gt;&lt;td style=\"width: 50%;border: hidden;\"&gt;&lt;p&gt;16: dieciséis&lt;/p&gt;&lt;p&gt;17: diecisiete&lt;/p&gt;&lt;p&gt;18: dieciocho&lt;/p&gt;&lt;p&gt;19: diecinueve&lt;/p&gt;&lt;/td&gt;&lt;/tr&gt;&lt;/tbody&gt;&lt;/table&gt;",
    "hint": "&lt;table style=\"width: 50%;border: hidden; margin-left: auto; margin-right: auto\"&gt;&lt;tbody&gt;&lt;tr&gt;&lt;td style=\"width: 50%;border: hidden;\"&gt;&lt;p&gt;11: once&lt;/p&gt;&lt;p&gt;12: doce&lt;/p&gt;&lt;p&gt;13: trece&lt;/p&gt;&lt;p&gt;14: catorce&lt;/p&gt;&lt;p&gt;15: quince&lt;/p&gt;&lt;/td&gt;&lt;td style=\"width: 50%;border: hidden;\"&gt;&lt;p&gt;16: dieciséis&lt;/p&gt;&lt;p&gt;17: diecisiete&lt;/p&gt;&lt;p&gt;18: dieciocho&lt;/p&gt;&lt;p&gt;19: diecinueve&lt;/p&gt;&lt;/td&gt;&lt;/tr&gt;&lt;/tbody&gt;&lt;/table&gt;",
    "seed": {
        "parameters": [
            {
                "name": "Q1",
                "label": null,
                "min": 11,
                "max": 19,
                "step": 1
            },
            {
                "name": "Q2",
                "label": null,
                "min": 11,
                "max": 19,
                "step": 1
            },
            {
                "name": "Q3",
                "label": null,
                "min": 11,
                "max": 19,
                "step": 1
            }
        ],
        "calculated": [
            {
                "name": "A1",
                "label": "{{function}}",
                "function": "Lemonlib.numToWords({{Q1}},'es')[0].toUpperCase() + Lemonlib.numToWords({{Q1}},'es').slice(1,)",
                "incorrect": false
            },
            {
                "name": "A2",
                "label": "{{function}}",
                "function": "Lemonlib.numToWords({{Q2}},'es')[0].toUpperCase() + Lemonlib.numToWords({{Q2}},'es').slice(1,)",
                "incorrect": true
            },
            {
                "name": "A3",
                "label": "{{function}}",
                "function": "Lemonlib.numToWords({{Q3}},'es')[0].toUpperCase() + Lemonlib.numToWords({{Q3}},'es').slice(1,)",
                "incorrect": true
            }
        ],
        "uniques": true
    },
    "algorithm": {
        "name": "trueFalse",
        "template": "Multiple choice – standard",
        "params": {
            "countCorrect": 1,
            "countIncorrect": 2,
            "showCheckIcon": false,
            "columns": 3
        }
    }
}</v>
      </c>
      <c r="C32" s="204" t="str">
        <f t="shared" si="1"/>
        <v>#REF!</v>
      </c>
      <c r="D32" s="205" t="str">
        <f t="shared" si="2"/>
        <v>#REF!</v>
      </c>
    </row>
    <row r="33" ht="15.75" customHeight="1">
      <c r="A33" s="204" t="str">
        <f>Seeds!AA33</f>
        <v>M1-NyO-4a-E-1</v>
      </c>
      <c r="B33" s="204" t="str">
        <f>Seeds!Z33</f>
        <v>{
    "id": "M1-NyO-4a-E-1",
    "stimulus": "&lt;p&gt;¿Cuántos elefantes hay a continuación?&lt;/p&gt;&lt;div style=\"display:flex; flex-wrap: wrap;justify-content:center;\"&gt;{{T2}}&lt;/div&gt;",
    "hint": "&lt;table style=\"width: 50%;border: hidden; margin-left: auto; margin-right: auto\"&gt;&lt;tbody&gt;&lt;tr&gt;&lt;td style=\"width: 50%;border: hidden;\"&gt;&lt;p&gt;11: once&lt;/p&gt;&lt;p&gt;12: doce&lt;/p&gt;&lt;p&gt;13: trece&lt;/p&gt;&lt;p&gt;14: catorce&lt;/p&gt;&lt;p&gt;15: quince&lt;/p&gt;&lt;/td&gt;&lt;td style=\"width: 50%;border: hidden;\"&gt;&lt;p&gt;16: dieciséis&lt;/p&gt;&lt;p&gt;17: diecisiete&lt;/p&gt;&lt;p&gt;18: dieciocho&lt;/p&gt;&lt;p&gt;19: diecinueve&lt;/p&gt;&lt;/td&gt;&lt;/tr&gt;&lt;/tbody&gt;&lt;/table&gt;",
    "feedback": "&lt;table style=\"width: 50%;border: hidden; margin-left: auto; margin-right: auto\"&gt;&lt;tbody&gt;&lt;tr&gt;&lt;td style=\"width: 50%;border: hidden;\"&gt;&lt;p&gt;11: once&lt;/p&gt;&lt;p&gt;12: doce&lt;/p&gt;&lt;p&gt;13: trece&lt;/p&gt;&lt;p&gt;14: catorce&lt;/p&gt;&lt;p&gt;15: quince&lt;/p&gt;&lt;/td&gt;&lt;td style=\"width: 50%;border: hidden;\"&gt;&lt;p&gt;16: dieciséis&lt;/p&gt;&lt;p&gt;17: diecisiete&lt;/p&gt;&lt;p&gt;18: dieciocho&lt;/p&gt;&lt;p&gt;19: diecinueve&lt;/p&gt;&lt;/td&gt;&lt;/tr&gt;&lt;/tbody&gt;&lt;/table&gt;",
    "template": "&lt;p&gt;Hay {{response}} elefantes.&lt;/p&gt;",
    "seed": {
        "parameters": [
            {
                "name": "Q1",
                "label": null,
                "min": 1,
                "max": 9,
                "step": 1
            },
            {
                "name": "Q2",
                "label": null,
                "min": 1,
                "max": 9,
                "step": 1
            },
            {
                "name": "Q3",
                "label": null,
                "min": 1,
                "max": 9,
                "step": 1
            }
        ],
        "calculated": [
            {
                "name": "T2",
                "label": "{{function}}",
                "function": "'&lt;img src=\"https://blueberry-assets.oneclick.es/M1_NyO_4a_1.svg\" width=\"80\"&gt;'.repeat({{Q1}}+10)",
                "temp": true
            },
            {
                "name": "A1",
                "label": "{{function}}",
                "function": "Lemonlib.numToWords({{Q1}}+10,'es')"
            },
            {
                "name": "A2",
                "label": "{{function}}",
                "function": "Lemonlib.numToWords({{Q2}}+10,'es')",
                "incorrect": true
            },
            {
                "name": "A3",
                "label": "{{function}}",
                "function": "Lemonlib.numToWords({{Q3}}+10,'es')",
                "incorrect": true
            }
        ],
        "uniques": true
    },
    "algorithm": {
        "name": "calculateOperation",
        "template": "Cloze with drag &amp; drop",
        "params": {
            "keyboard": "NUMERICAL"
        }
    }
}</v>
      </c>
      <c r="C33" s="204" t="str">
        <f t="shared" si="1"/>
        <v>#REF!</v>
      </c>
      <c r="D33" s="205" t="str">
        <f t="shared" si="2"/>
        <v>#REF!</v>
      </c>
    </row>
    <row r="34" ht="15.75" customHeight="1">
      <c r="A34" s="204" t="str">
        <f>Seeds!AA34</f>
        <v>M1-NyO-4a-E-2</v>
      </c>
      <c r="B34" s="204" t="str">
        <f>Seeds!Z34</f>
        <v>{
    "id": "M1-NyO-4a-E-2",
    "stimulus": "&lt;p&gt;¿Cuántas abejas hay a continuación?&lt;/p&gt;&lt;div style=\"display:flex; flex-wrap: wrap;justify-content:center;\"&gt;{{T2}}&lt;/div&gt;",
    "hint": "&lt;table style=\"width: 50%;border: hidden; margin-left: auto; margin-right: auto\"&gt;&lt;tbody&gt;&lt;tr&gt;&lt;td style=\"width: 50%;border: hidden;\"&gt;&lt;p&gt;11: once&lt;/p&gt;&lt;p&gt;12: doce&lt;/p&gt;&lt;p&gt;13: trece&lt;/p&gt;&lt;p&gt;14: catorce&lt;/p&gt;&lt;p&gt;15: quince&lt;/p&gt;&lt;/td&gt;&lt;td style=\"width: 50%;border: hidden;\"&gt;&lt;p&gt;16: dieciséis&lt;/p&gt;&lt;p&gt;17: diecisiete&lt;/p&gt;&lt;p&gt;18: dieciocho&lt;/p&gt;&lt;p&gt;19: diecinueve&lt;/p&gt;&lt;/td&gt;&lt;/tr&gt;&lt;/tbody&gt;&lt;/table&gt;",
    "feedback": "&lt;table style=\"width: 50%;border: hidden; margin-left: auto; margin-right: auto\"&gt;&lt;tbody&gt;&lt;tr&gt;&lt;td style=\"width: 50%;border: hidden;\"&gt;&lt;p&gt;11: once&lt;/p&gt;&lt;p&gt;12: doce&lt;/p&gt;&lt;p&gt;13: trece&lt;/p&gt;&lt;p&gt;14: catorce&lt;/p&gt;&lt;p&gt;15: quince&lt;/p&gt;&lt;/td&gt;&lt;td style=\"width: 50%;border: hidden;\"&gt;&lt;p&gt;16: dieciséis&lt;/p&gt;&lt;p&gt;17: diecisiete&lt;/p&gt;&lt;p&gt;18: dieciocho&lt;/p&gt;&lt;p&gt;19: diecinueve&lt;/p&gt;&lt;/td&gt;&lt;/tr&gt;&lt;/tbody&gt;&lt;/table&gt;",
    "template": "&lt;p&gt;Hay {{response}} abejas.&lt;/p&gt;",
    "seed": {
        "parameters": [
            {
                "name": "Q1",
                "label": null,
                "min": 1,
                "max": 9,
                "step": 1
            },
            {
                "name": "Q2",
                "label": null,
                "min": 1,
                "max": 9,
                "step": 1
            },
            {
                "name": "Q3",
                "label": null,
                "min": 1,
                "max": 9,
                "step": 1
            }
        ],
        "calculated": [
            {
                "name": "T2",
                "label": "{{function}}",
                "function": "'&lt;img src=\"https://blueberry-assets.oneclick.es/M1_NyO_4a_2.svg\" width=\"80\"&gt;'.repeat({{Q1}}+10)",
                "temp": true
            },
            {
                "name": "A1",
                "label": "{{function}}",
                "function": "Lemonlib.numToWords({{Q1}}+10,'es')"
            },
            {
                "name": "A2",
                "label": "{{function}}",
                "function": "Lemonlib.numToWords({{Q2}}+10,'es')",
                "incorrect": true
            },
            {
                "name": "A3",
                "label": "{{function}}",
                "function": "Lemonlib.numToWords({{Q3}}+10,'es')",
                "incorrect": true
            }
        ],
        "uniques": true
    },
    "algorithm": {
        "name": "calculateOperation",
        "template": "Cloze with drag &amp; drop",
        "params": {
            "keyboard": "NUMERICAL"
        }
    }
}</v>
      </c>
      <c r="C34" s="204" t="str">
        <f t="shared" si="1"/>
        <v>#REF!</v>
      </c>
      <c r="D34" s="205" t="str">
        <f t="shared" si="2"/>
        <v>#REF!</v>
      </c>
    </row>
    <row r="35" ht="15.75" customHeight="1">
      <c r="A35" s="204" t="str">
        <f>Seeds!AA35</f>
        <v>M1-NyO-4a-E-3</v>
      </c>
      <c r="B35" s="204" t="str">
        <f>Seeds!Z35</f>
        <v>{
    "id": "M1-NyO-4a-E-3",
    "stimulus": "&lt;p&gt;¿Cuántos caballos hay a continuación?&lt;/p&gt;&lt;div style=\"display:flex; flex-wrap: wrap;justify-content:center;\"&gt;{{T2}}&lt;/div&gt;",
    "hint": "&lt;table style=\"width: 50%;border: hidden; margin-left: auto; margin-right: auto\"&gt;&lt;tbody&gt;&lt;tr&gt;&lt;td style=\"width: 50%;border: hidden;\"&gt;&lt;p&gt;11: once&lt;/p&gt;&lt;p&gt;12: doce&lt;/p&gt;&lt;p&gt;13: trece&lt;/p&gt;&lt;p&gt;14: catorce&lt;/p&gt;&lt;p&gt;15: quince&lt;/p&gt;&lt;/td&gt;&lt;td style=\"width: 50%;border: hidden;\"&gt;&lt;p&gt;16: dieciséis&lt;/p&gt;&lt;p&gt;17: diecisiete&lt;/p&gt;&lt;p&gt;18: dieciocho&lt;/p&gt;&lt;p&gt;19: diecinueve&lt;/p&gt;&lt;/td&gt;&lt;/tr&gt;&lt;/tbody&gt;&lt;/table&gt;",
    "feedback": "&lt;table style=\"width: 50%;border: hidden; margin-left: auto; margin-right: auto\"&gt;&lt;tbody&gt;&lt;tr&gt;&lt;td style=\"width: 50%;border: hidden;\"&gt;&lt;p&gt;11: once&lt;/p&gt;&lt;p&gt;12: doce&lt;/p&gt;&lt;p&gt;13: trece&lt;/p&gt;&lt;p&gt;14: catorce&lt;/p&gt;&lt;p&gt;15: quince&lt;/p&gt;&lt;/td&gt;&lt;td style=\"width: 50%;border: hidden;\"&gt;&lt;p&gt;16: dieciséis&lt;/p&gt;&lt;p&gt;17: diecisiete&lt;/p&gt;&lt;p&gt;18: dieciocho&lt;/p&gt;&lt;p&gt;19: diecinueve&lt;/p&gt;&lt;/td&gt;&lt;/tr&gt;&lt;/tbody&gt;&lt;/table&gt;",
    "template": "&lt;p&gt;Hay {{response}} caballos.&lt;/p&gt;",
    "seed": {
        "parameters": [
            {
                "name": "Q1",
                "label": null,
                "min": 1,
                "max": 9,
                "step": 1
            },
            {
                "name": "Q2",
                "label": null,
                "min": 1,
                "max": 9,
                "step": 1
            },
            {
                "name": "Q3",
                "label": null,
                "min": 1,
                "max": 9,
                "step": 1
            }
        ],
        "calculated": [
            {
                "name": "T2",
                "label": "{{function}}",
                "function": "'&lt;img src=\"https://blueberry-assets.oneclick.es/M1_NyO_4a_3.svg\" width=\"80\"&gt;'.repeat({{Q1}}+10)",
                "temp": true
            },
            {
                "name": "A1",
                "label": "{{function}}",
                "function": "Lemonlib.numToWords({{Q1}}+10,'es')"
            },
            {
                "name": "A2",
                "label": "{{function}}",
                "function": "Lemonlib.numToWords({{Q2}}+10,'es')",
                "incorrect": true
            },
            {
                "name": "A3",
                "label": "{{function}}",
                "function": "Lemonlib.numToWords({{Q3}}+10,'es')",
                "incorrect": true
            }
        ],
        "uniques": true
    },
    "algorithm": {
        "name": "calculateOperation",
        "template": "Cloze with drag &amp; drop",
        "params": {
            "keyboard": "NUMERICAL"
        }
    }
}</v>
      </c>
      <c r="C35" s="204" t="str">
        <f t="shared" si="1"/>
        <v>#REF!</v>
      </c>
      <c r="D35" s="205" t="str">
        <f t="shared" si="2"/>
        <v>#REF!</v>
      </c>
    </row>
    <row r="36" ht="15.75" customHeight="1">
      <c r="A36" s="204" t="str">
        <f>Seeds!AA36</f>
        <v>M1-NyO-4b-I-1</v>
      </c>
      <c r="B36" s="204" t="str">
        <f>Seeds!Z36</f>
        <v>{
    "id": "M1-NyO-4b-I-1",
    "stimulus": "&lt;p&gt;¿Cómo se lee el número {{T1}}?&lt;/p&gt;",
    "feedback": "&lt;table style=\"width: 50%;border: hidden;\"&gt;&lt;tbody&gt;&lt;tr&gt;&lt;td style=\"width: 50%;border: hidden;\"&gt;&lt;p&gt;11: once&lt;/p&gt;&lt;p&gt;12: doce&lt;/p&gt;&lt;p&gt;13: trece&lt;/p&gt;&lt;p&gt;14: catorce&lt;/p&gt;&lt;p&gt;15: quince&lt;/p&gt;&lt;/td&gt;&lt;td style=\"width: 50%;border: hidden;\"&gt;&lt;p&gt;16: dieciséis&lt;/p&gt;&lt;p&gt;17: diecisiete&lt;/p&gt;&lt;p&gt;18: dieciocho&lt;/p&gt;&lt;p&gt;19: diecinueve&lt;/p&gt;&lt;/td&gt;&lt;/tr&gt;&lt;/tbody&gt;&lt;/table&gt;",
    "hint": "&lt;table style=\"width: 50%;border: hidden;\"&gt;&lt;tbody&gt;&lt;tr&gt;&lt;td style=\"width: 50%;border: hidden;\"&gt;&lt;p&gt;11: once&lt;/p&gt;&lt;p&gt;12: doce&lt;/p&gt;&lt;p&gt;13: trece&lt;/p&gt;&lt;p&gt;14: catorce&lt;/p&gt;&lt;p&gt;15: quince&lt;/p&gt;&lt;/td&gt;&lt;td style=\"width: 50%;border: hidden;\"&gt;&lt;p&gt;16: dieciséis&lt;/p&gt;&lt;p&gt;17: diecisiete&lt;/p&gt;&lt;p&gt;18: dieciocho&lt;/p&gt;&lt;p&gt;19: diecinueve&lt;/p&gt;&lt;/td&gt;&lt;/tr&gt;&lt;/tbody&gt;&lt;/table&gt;",
    "seed": {
        "parameters": [
            {
                "name": "Q1",
                "label": null,
                "min": 11,
                "max": 19,
                "step": 1
            },
            {
                "name": "Q2",
                "label": null,
                "min": 11,
                "max": 19,
                "step": 1
            },
            {
                "name": "Q3",
                "label": null,
                "min": 11,
                "max": 19,
                "step": 1
            }
        ],
        "calculated": [
            {
                "name": "A1",
                "label": "{{function}}",
                "function": "{{Q1}}",
                "incorrect": false
            },
            {
                "name": "A2",
                "label": "{{function}}",
                "function": "{{Q2}}",
                "incorrect": true
            },
            {
                "name": "A3",
                "label": "{{function}}",
                "function": "{{Q3}}",
                "incorrect": true
            },
            {
                "name": "T1",
                "label": "{{function}}",
                "function": "Lemonlib.numToWords({{Q1}},'es')",
                "temp": true
            }
        ],
        "uniques": true
    },
    "algorithm": {
        "name": "trueFalse",
        "template": "Multiple choice – standard",
        "params": {
            "countCorrect": 1,
            "countIncorrect": 2,
            "showCheckIcon": false,
            "columns": 3
        }
    }
}</v>
      </c>
      <c r="C36" s="204" t="str">
        <f t="shared" si="1"/>
        <v>#REF!</v>
      </c>
      <c r="D36" s="205" t="str">
        <f t="shared" si="2"/>
        <v>#REF!</v>
      </c>
    </row>
    <row r="37" ht="15.75" customHeight="1">
      <c r="A37" s="204" t="str">
        <f>Seeds!AA37</f>
        <v>M1-NyO-4b-I-2</v>
      </c>
      <c r="B37" s="204" t="str">
        <f>Seeds!Z37</f>
        <v>{"id":"M1-NyO-4b-I-2","stimulus":"&lt;p&gt;¿Cuál es la opción correcta?&lt;/p&gt;","template":"&lt;p&gt;{{response}}&lt;/p&gt;","hint":"&lt;table style=\"width: 50%;border: hidden;\"&gt;&lt;tbody&gt;&lt;tr&gt;&lt;td style=\"width: 50%;border: hidden;\"&gt;&lt;p&gt;11: once&lt;/p&gt;&lt;p&gt;12: doce&lt;/p&gt;&lt;p&gt;13: trece&lt;/p&gt;&lt;p&gt;14: catorce&lt;/p&gt;&lt;p&gt;15: quince&lt;/p&gt;&lt;/td&gt;&lt;td style=\"width: 50%;border: hidden;\"&gt;&lt;p&gt;16: dieciséis&lt;/p&gt;&lt;p&gt;17: diecisiete&lt;/p&gt;&lt;p&gt;18: dieciocho&lt;/p&gt;&lt;p&gt;19: diecinueve&lt;/p&gt;&lt;/td&gt;&lt;/tr&gt;&lt;/tbody&gt;&lt;/table&gt;","feedback":"&lt;table style=\"width: 50%;border: hidden;\"&gt;&lt;tbody&gt;&lt;tr&gt;&lt;td style=\"width: 50%;border: hidden;\"&gt;&lt;p&gt;11: once&lt;/p&gt;&lt;p&gt;12: doce&lt;/p&gt;&lt;p&gt;13: trece&lt;/p&gt;&lt;p&gt;14: catorce&lt;/p&gt;&lt;p&gt;15: quince&lt;/p&gt;&lt;/td&gt;&lt;td style=\"width: 50%;border: hidden;\"&gt;&lt;p&gt;16: dieciséis&lt;/p&gt;&lt;p&gt;17: diecisiete&lt;/p&gt;&lt;p&gt;18: dieciocho&lt;/p&gt;&lt;p&gt;19: diecinueve&lt;/p&gt;&lt;/td&gt;&lt;/tr&gt;&lt;/tbody&gt;&lt;/table&gt;","seed":{"parameters":[{"name":"Q1","label":null,"min":11,"max":19,"step":1},{"name":"Q2","label":null,"min":11,"max":19,"step":1},{"name":"Q3","label":null,"min":11,"max":19,"step":1}],"calculated":[{"name":"T1","label":"{{function}}","function":"Lemonlib.numToWords({{Q1}},'es')","temp":true},{"name":"T2","label":"{{function}}","function":"Lemonlib.numToWords({{Q2}},'es')","temp":true},{"name":"T3","label":"{{function}}","function":"Lemonlib.numToWords({{Q3}},'es')","temp":true},{"name":"A1","label":"{{Q1}} se lee {{T1}}."},{"name":"A2","label":"{{Q1}} se lee {{T2}}.","incorrect":true},{"name":"A3","label":"{{Q1}} se lee {{T3}}.","incorrect":true}],"uniques":true},"algorithm":{"name":"trueFalse","template":"Choice matrix – inline","params":{"countCorrect":1,"countIncorrect":1,"showCheckIcon":false,"options":["Correcto","Incorrecto"]}}}</v>
      </c>
      <c r="C37" s="204" t="str">
        <f t="shared" si="1"/>
        <v>#REF!</v>
      </c>
      <c r="D37" s="205" t="str">
        <f t="shared" si="2"/>
        <v>#REF!</v>
      </c>
    </row>
    <row r="38" ht="15.75" customHeight="1">
      <c r="A38" s="204" t="str">
        <f>Seeds!AA38</f>
        <v>M1-NyO-4b-E-1</v>
      </c>
      <c r="B38" s="204" t="str">
        <f>Seeds!Z38</f>
        <v>{"id":"M1-NyO-4b-E-1","stimulus":"&lt;p&gt;¿Cuántos saxofones ves aquí?&lt;/p&gt;&lt;div style=\"display:flex; flex-wrap: wrap;justify-content:center;&gt;{{T2}}&lt;/div&gt;","feedback":"&lt;table style=\"width: 50%;border: hidden;\"&gt;&lt;tbody&gt;&lt;tr&gt;&lt;td style=\"width: 50%;border: hidden;\"&gt;&lt;p&gt;11: once&lt;/p&gt;&lt;p&gt;12: doce&lt;/p&gt;&lt;p&gt;13: trece&lt;/p&gt;&lt;p&gt;14: catorce&lt;/p&gt;&lt;p&gt;15: quince&lt;/p&gt;&lt;/td&gt;&lt;td style=\"width: 50%;border: hidden;\"&gt;&lt;p&gt;16: dieciséis&lt;/p&gt;&lt;p&gt;17: diecisiete&lt;/p&gt;&lt;p&gt;18: dieciocho&lt;/p&gt;&lt;p&gt;19: diecinueve&lt;/p&gt;&lt;/td&gt;&lt;/tr&gt;&lt;/tbody&gt;&lt;/table&gt;","hint":"&lt;table style=\"width: 50%;border: hidden;\"&gt;&lt;tbody&gt;&lt;tr&gt;&lt;td style=\"width: 50%;border: hidden;\"&gt;&lt;p&gt;11: once&lt;/p&gt;&lt;p&gt;12: doce&lt;/p&gt;&lt;p&gt;13: trece&lt;/p&gt;&lt;p&gt;14: catorce&lt;/p&gt;&lt;p&gt;15: quince&lt;/p&gt;&lt;/td&gt;&lt;td style=\"width: 50%;border: hidden;\"&gt;&lt;p&gt;16: dieciséis&lt;/p&gt;&lt;p&gt;17: diecisiete&lt;/p&gt;&lt;p&gt;18: dieciocho&lt;/p&gt;&lt;p&gt;19: diecinueve&lt;/p&gt;&lt;/td&gt;&lt;/tr&gt;&lt;/tbody&gt;&lt;/table&gt;","template":"&lt;p&gt;{{response}}&lt;/p&gt;","seed":{"parameters":[{"name":"Q1","label":null,"min":1,"max":9,"step":1}],"calculated":[{"name":"T2","label":"{{function}}","function":"'&lt;img src=\"https://blueberry-assets.oneclick.es/M1_NyO_4b_1.svg\" width=\"90\"&gt;'.repeat({{Q1}}+11)","temp":true},{"name":"A1","label":"{{function}}","function":"{{Q1}}+10"}],"uniques":true},"algorithm":{"name":"calculateOperation","params":{"method":"equivLiteral","keyboard":"NUMERICAL"}}}</v>
      </c>
      <c r="C38" s="204" t="str">
        <f t="shared" si="1"/>
        <v>#REF!</v>
      </c>
      <c r="D38" s="205" t="str">
        <f t="shared" si="2"/>
        <v>#REF!</v>
      </c>
    </row>
    <row r="39" ht="15.75" customHeight="1">
      <c r="A39" s="204" t="str">
        <f>Seeds!AA39</f>
        <v>M1-NyO-4b-E-2</v>
      </c>
      <c r="B39" s="204" t="str">
        <f>Seeds!Z39</f>
        <v>{
    "id": "M1-NyO-4b-E-2",
    "stimulus": "&lt;p&gt;¿Cuántas guitarras ves aquí?&lt;/p&gt;&lt;div style=\"display:flex; flex-wrap: wrap;justify-content:center;&gt;{{T2}}&lt;/div&gt;",
    "feedback": "&lt;table style=\"width: 50%;border: hidden;\"&gt;&lt;tbody&gt;&lt;tr&gt;&lt;td style=\"width: 50%;border: hidden;\"&gt;&lt;p&gt;11: once&lt;/p&gt;&lt;p&gt;12: doce&lt;/p&gt;&lt;p&gt;13: trece&lt;/p&gt;&lt;p&gt;14: catorce&lt;/p&gt;&lt;p&gt;15: quince&lt;/p&gt;&lt;/td&gt;&lt;td style=\"width: 50%;border: hidden;\"&gt;&lt;p&gt;16: dieciséis&lt;/p&gt;&lt;p&gt;17: diecisiete&lt;/p&gt;&lt;p&gt;18: dieciocho&lt;/p&gt;&lt;p&gt;19: diecinueve&lt;/p&gt;&lt;/td&gt;&lt;/tr&gt;&lt;/tbody&gt;&lt;/table&gt;",
    "hint": "&lt;table style=\"width: 50%;border: hidden;\"&gt;&lt;tbody&gt;&lt;tr&gt;&lt;td style=\"width: 50%;border: hidden;\"&gt;&lt;p&gt;11: once&lt;/p&gt;&lt;p&gt;12: doce&lt;/p&gt;&lt;p&gt;13: trece&lt;/p&gt;&lt;p&gt;14: catorce&lt;/p&gt;&lt;p&gt;15: quince&lt;/p&gt;&lt;/td&gt;&lt;td style=\"width: 50%;border: hidden;\"&gt;&lt;p&gt;16: dieciséis&lt;/p&gt;&lt;p&gt;17: diecisiete&lt;/p&gt;&lt;p&gt;18: dieciocho&lt;/p&gt;&lt;p&gt;19: diecinueve&lt;/p&gt;&lt;/td&gt;&lt;/tr&gt;&lt;/tbody&gt;&lt;/table&gt;",
    "template": "&lt;p&gt;{{response}}&lt;/p&gt;",
    "seed": {
        "parameters": [
            {
                "name": "Q1",
                "label": null,
                "min": 1,
                "max": 9,
                "step": 1
            }
        ],
        "calculated": [
            {
                "name": "T2",
                "label": "{{function}}",
                "function": "'&lt;img src=\"https://blueberry-assets.oneclick.es/M1_NyO_4b_2.svg\" width=\"90\"&gt;'.repeat({{Q1}}+11)",
                "temp": true
            },
            {
                "name": "A1",
                "label": "{{function}}",
                "function": "{{Q1}}+10"
            }
        ],
        "uniques": true
    },
    "algorithm": {
        "name": "calculateOperation",
        "params": {
            "method": "equivLiteral",
            "keyboard": "NUMERICAL"
        }
    }
}</v>
      </c>
      <c r="C39" s="204" t="str">
        <f t="shared" si="1"/>
        <v>#REF!</v>
      </c>
      <c r="D39" s="205" t="str">
        <f t="shared" si="2"/>
        <v>#REF!</v>
      </c>
    </row>
    <row r="40" ht="15.75" customHeight="1">
      <c r="A40" s="204" t="str">
        <f>Seeds!AA40</f>
        <v>M1-NyO-4b-E-3</v>
      </c>
      <c r="B40" s="204" t="str">
        <f>Seeds!Z40</f>
        <v>{"id":"M1-NyO-4b-E-3","stimulus":"&lt;p&gt;¿Cuántos tambores ves aquí?&lt;/p&gt;&lt;div style=\"display:flex; flex-wrap: wrap;justify-content:center;&gt;{{T2}}&lt;/div&gt;","feedback":"&lt;table style=\"width: 50%;border: hidden;\"&gt;&lt;tbody&gt;&lt;tr&gt;&lt;td style=\"width: 50%;border: hidden;\"&gt;&lt;p&gt;11: once&lt;/p&gt;&lt;p&gt;12: doce&lt;/p&gt;&lt;p&gt;13: trece&lt;/p&gt;&lt;p&gt;14: catorce&lt;/p&gt;&lt;p&gt;15: quince&lt;/p&gt;&lt;/td&gt;&lt;td style=\"width: 50%;border: hidden;\"&gt;&lt;p&gt;16: dieciséis&lt;/p&gt;&lt;p&gt;17: diecisiete&lt;/p&gt;&lt;p&gt;18: dieciocho&lt;/p&gt;&lt;p&gt;19: diecinueve&lt;/p&gt;&lt;/td&gt;&lt;/tr&gt;&lt;/tbody&gt;&lt;/table&gt;","hint":"&lt;table style=\"width: 50%;border: hidden;\"&gt;&lt;tbody&gt;&lt;tr&gt;&lt;td style=\"width: 50%;border: hidden;\"&gt;&lt;p&gt;11: once&lt;/p&gt;&lt;p&gt;12: doce&lt;/p&gt;&lt;p&gt;13: trece&lt;/p&gt;&lt;p&gt;14: catorce&lt;/p&gt;&lt;p&gt;15: quince&lt;/p&gt;&lt;/td&gt;&lt;td style=\"width: 50%;border: hidden;\"&gt;&lt;p&gt;16: dieciséis&lt;/p&gt;&lt;p&gt;17: diecisiete&lt;/p&gt;&lt;p&gt;18: dieciocho&lt;/p&gt;&lt;p&gt;19: diecinueve&lt;/p&gt;&lt;/td&gt;&lt;/tr&gt;&lt;/tbody&gt;&lt;/table&gt;","template":"&lt;p&gt;{{response}}&lt;/p&gt;","seed":{"parameters":[{"name":"Q1","label":null,"min":1,"max":9,"step":1}],"calculated":[{"name":"T2","label":"{{function}}","function":"'&lt;img src=\"https://blueberry-assets.oneclick.es/M1_NyO_4b_3.svg\" width=\"90\"&gt;'.repeat({{Q1}}+11)","temp":true},{"name":"A1","label":"{{function}}","function":"{{Q1}}+10"}],"uniques":true},"algorithm":{"name":"calculateOperation","params":{"method":"equivLiteral","keyboard":"NUMERICAL"}}}</v>
      </c>
      <c r="C40" s="204" t="str">
        <f t="shared" si="1"/>
        <v>#REF!</v>
      </c>
      <c r="D40" s="205" t="str">
        <f t="shared" si="2"/>
        <v>#REF!</v>
      </c>
    </row>
    <row r="41" ht="15.75" customHeight="1">
      <c r="A41" s="204" t="str">
        <f>Seeds!AA41</f>
        <v>M1-NyO-4c-I-1</v>
      </c>
      <c r="B41" s="204" t="str">
        <f>Seeds!Z41</f>
        <v>{"id":"M1-NyO-4c-I-1","stimulus":"&lt;p&gt;Arrastra y ordena de menor a mayor estos números.&lt;/p&gt;","template":"&lt;p style=\"text-align:center;\"&gt;{{response}} &lt; {{response}} &lt; {{response}}&lt;/p&gt;","feedback":"&lt;p&gt;Estos son los números del 11 al 19:&lt;/p&gt;&lt;p style=\"text-align:center;\"&gt;11, 12, 13, 14, 15, 16, 17, 18 y 19&lt;/p&gt;","hint":"&lt;p&gt;Estos son los números del 11 al 19:&lt;/p&gt;&lt;p style=\"text-align:center;\"&gt;11, 12, 13, 14, 15, 16, 17, 18 y 19&lt;/p&gt;","seed":{"parameters":[{"name":"Q1","label":null,"min":11,"max":19,"step":1},{"name":"Q2","label":null,"min":11,"max":19,"step":1},{"name":"Q3","label":null,"min":11,"max":19,"step":1}],"calculated":[{"name":"A1","label":"{{function}}","function":"math.min({{Q1}}, {{Q2}}, {{Q3}})"},{"name":"A2","label":"{{function}}","function":"{{Q1}}+{{Q2}}+{{Q3}}-math.min({{Q1}}, {{Q2}}, {{Q3}})-math.max({{Q1}}, {{Q2}}, {{Q3}})"},{"name":"A3","label":"{{function}}","function":"math.max({{Q1}}, {{Q2}}, {{Q3}})"}],"uniques":true},"algorithm":{"name":"calculateOperation","template":"Cloze with drag &amp; drop","params":{"keyboard":"NUMERICAL"}}}</v>
      </c>
      <c r="C41" s="204" t="str">
        <f t="shared" si="1"/>
        <v>#REF!</v>
      </c>
      <c r="D41" s="205" t="str">
        <f t="shared" si="2"/>
        <v>#REF!</v>
      </c>
    </row>
    <row r="42" ht="15.75" customHeight="1">
      <c r="A42" s="204" t="str">
        <f>Seeds!AA42</f>
        <v>M1-NyO-4c-E-1</v>
      </c>
      <c r="B42" s="204" t="str">
        <f>Seeds!Z42</f>
        <v>{"id":"M1-NyO-4c-E-1","stimulus":"&lt;p&gt;Arrastra estos números para ordenarlos de menor a mayor.&lt;/p&gt;","feedback":"&lt;table style=\"width: 50%;border: hidden;\"&gt;&lt;tbody&gt;&lt;tr&gt;&lt;td style=\"width: 50%;border: hidden;\"&gt;&lt;p&gt;11: once&lt;/p&gt;&lt;p&gt;12: doce&lt;/p&gt;&lt;p&gt;13: trece&lt;/p&gt;&lt;p&gt;14: catorce&lt;/p&gt;&lt;p&gt;15: quince&lt;/p&gt;&lt;/td&gt;&lt;td style=\"width: 50%;border: hidden;\"&gt;&lt;p&gt;16: dieciséis&lt;/p&gt;&lt;p&gt;17: diecisiete&lt;/p&gt;&lt;p&gt;18: dieciocho&lt;/p&gt;&lt;p&gt;19: diecinueve&lt;/p&gt;&lt;/td&gt;&lt;/tr&gt;&lt;/tbody&gt;&lt;/table&gt;","hint":"&lt;table style=\"width: 50%;border: hidden;\"&gt;&lt;tbody&gt;&lt;tr&gt;&lt;td style=\"width: 50%;border: hidden;\"&gt;&lt;p&gt;11: once&lt;/p&gt;&lt;p&gt;12: doce&lt;/p&gt;&lt;p&gt;13: trece&lt;/p&gt;&lt;p&gt;14: catorce&lt;/p&gt;&lt;p&gt;15: quince&lt;/p&gt;&lt;/td&gt;&lt;td style=\"width: 50%;border: hidden;\"&gt;&lt;p&gt;16: dieciséis&lt;/p&gt;&lt;p&gt;17: diecisiete&lt;/p&gt;&lt;p&gt;18: dieciocho&lt;/p&gt;&lt;p&gt;19: diecinueve&lt;/p&gt;&lt;/td&gt;&lt;/tr&gt;&lt;/tbody&gt;&lt;/table&gt;","template":"&lt;p style=\"text-align:center;\"&gt;{{response}} &lt; {{response}}&lt;/p&gt;","seed":{"parameters":[{"name":"Q1","label":null,"min":11,"max":19,"step":1},{"name":"Q2","label":null,"min":11,"max":19,"step":1}],"calculated":[{"name":"A1","label":"{{function}}","function":"math.min({{Q1}},{{Q2}})"},{"name":"A2","label":"{{function}}","function":"math.max({{Q1}},{{Q2}})"}],"uniques":true},"algorithm":{"name":"calculateOperation","template":"Cloze with drag &amp; drop","params":{"keyboard":"NUMERICAL"}}}</v>
      </c>
      <c r="C42" s="204" t="str">
        <f t="shared" si="1"/>
        <v>#REF!</v>
      </c>
      <c r="D42" s="205" t="str">
        <f t="shared" si="2"/>
        <v>#REF!</v>
      </c>
    </row>
    <row r="43" ht="15.75" customHeight="1">
      <c r="A43" s="204" t="str">
        <f>Seeds!AA43</f>
        <v>M1-NyO-4c-E-2</v>
      </c>
      <c r="B43" s="204" t="str">
        <f>Seeds!Z43</f>
        <v>{"id":"M1-NyO-4c-E-2","stimulus":"&lt;p&gt;Arrastra estos números para ordenarlos de mayor a menor.&lt;/p&gt;","feedback":"&lt;table style=\"width: 50%;border: hidden;\"&gt;&lt;tbody&gt;&lt;tr&gt;&lt;td style=\"width: 50%;border: hidden;\"&gt;&lt;p&gt;11: once&lt;/p&gt;&lt;p&gt;12: doce&lt;/p&gt;&lt;p&gt;13: trece&lt;/p&gt;&lt;p&gt;14: catorce&lt;/p&gt;&lt;p&gt;15: quince&lt;/p&gt;&lt;/td&gt;&lt;td style=\"width: 50%;border: hidden;\"&gt;&lt;p&gt;16: dieciséis&lt;/p&gt;&lt;p&gt;17: diecisiete&lt;/p&gt;&lt;p&gt;18: dieciocho&lt;/p&gt;&lt;p&gt;19: diecinueve&lt;/p&gt;&lt;/td&gt;&lt;/tr&gt;&lt;/tbody&gt;&lt;/table&gt;","hint":"&lt;table style=\"width: 50%;border: hidden;\"&gt;&lt;tbody&gt;&lt;tr&gt;&lt;td style=\"width: 50%;border: hidden;\"&gt;&lt;p&gt;11: once&lt;/p&gt;&lt;p&gt;12: doce&lt;/p&gt;&lt;p&gt;13: trece&lt;/p&gt;&lt;p&gt;14: catorce&lt;/p&gt;&lt;p&gt;15: quince&lt;/p&gt;&lt;/td&gt;&lt;td style=\"width: 50%;border: hidden;\"&gt;&lt;p&gt;16: dieciséis&lt;/p&gt;&lt;p&gt;17: diecisiete&lt;/p&gt;&lt;p&gt;18: dieciocho&lt;/p&gt;&lt;p&gt;19: diecinueve&lt;/p&gt;&lt;/td&gt;&lt;/tr&gt;&lt;/tbody&gt;&lt;/table&gt;","template":"&lt;p style=\"text-align:center;\"&gt;{{response}} &gt; {{response}}&lt;/p&gt;","seed":{"parameters":[{"name":"Q1","label":null,"min":11,"max":19,"step":1},{"name":"Q2","label":null,"min":11,"max":19,"step":1}],"calculated":[{"name":"A2","label":"{{function}}","function":"math.max({{Q1}},{{Q2}})"},{"name":"A1","label":"{{function}}","function":"math.min({{Q1}},{{Q2}})"}],"uniques":true},"algorithm":{"name":"calculateOperation","template":"Cloze with drag &amp; drop","params":{"keyboard":"NUMERICAL"}}}</v>
      </c>
      <c r="C43" s="204" t="str">
        <f t="shared" si="1"/>
        <v>#REF!</v>
      </c>
      <c r="D43" s="205" t="str">
        <f t="shared" si="2"/>
        <v>#REF!</v>
      </c>
    </row>
    <row r="44" ht="15.75" customHeight="1">
      <c r="A44" s="204" t="str">
        <f>Seeds!AA44</f>
        <v>M1-NyO-28a-I-1</v>
      </c>
      <c r="B44" s="204" t="str">
        <f>Seeds!Z44</f>
        <v>{"id":"M1-NyO-28a-I-1","stimulus":"&lt;p&gt;Selecciona si son verdaderas o falsas las siguientes afirmaciones.&lt;/p&gt;&lt;div style=\"display:flex; flex-wrap: wrap;justify-content:center;\"&gt;{{T1}}&lt;/div&gt;","hint":"&lt;p&gt;10 unidades = 1 decena&lt;/p&gt;","feedback":"&lt;p&gt;10 unidades = 1 decena&lt;/p&gt;","seed":{"parameters":[{"name":"Q2","label":null,"min":2,"max":9,"step":1},{"name":"Q3","label":null,"min":12,"max":19,"step":1}],"calculated":[{"name":"T2","label":"{{function}}","function":"{{Q2}}","temp":true},{"name":"T3","label":"{{function}}","function":"{{Q3}}","temp":true},{"name":"T4","label":"{{function}}","function":"10+{{Q2}}","temp":true},{"name":"T1","label":"{{function}}","function":"'&lt;img src=\"https://blueberry-assets.oneclick.es/M1_NyO_28a_1.svg\" width=\"90\"&gt;'.repeat({{T4}})","temp":true},{"name":"A1","label":"Hay 1 decena y {{T2}} unidades."},{"name":"A2","label":"Hay 2 decenas y {{T2}} unidades.","incorrect":true},{"name":"A3","label":"Hay 1 decena y {{T3}} unidades.","incorrect":true}],"uniques":true},"algorithm":{"name":"trueFalse","template":"Choice matrix – inline","params":{"countCorrect":1,"countIncorrect":1,"showCheckIcon":false,"options":["Verdadero","Falso"]}}}</v>
      </c>
      <c r="C44" s="204" t="str">
        <f t="shared" si="1"/>
        <v>#REF!</v>
      </c>
      <c r="D44" s="205" t="str">
        <f t="shared" si="2"/>
        <v>#REF!</v>
      </c>
    </row>
    <row r="45" ht="15.75" customHeight="1">
      <c r="A45" s="204" t="str">
        <f>Seeds!AA45</f>
        <v>M1-NyO-28a-I-2</v>
      </c>
      <c r="B45" s="204" t="str">
        <f>Seeds!Z45</f>
        <v>{"id":"M1-NyO-28a-I-2","stimulus":"&lt;p&gt;Completa la frase.&lt;/p&gt;&lt;div style=\"display:flex; flex-wrap: wrap;justify-content:center;\"&gt;{{T2}}&lt;/div&gt;","feedback":"&lt;p&gt;10 unidades = 1 decena&lt;/p&gt;","hint":"&lt;p&gt;10 unidades = 1 decena&lt;/p&gt;","template":"&lt;p&gt;Hay {{response}} decena y {{response}} unidades.&lt;/p&gt;","seed":{"parameters":[{"name":"Q1","label":null,"min":2,"max":9,"step":1},{"name":"Q2","label":null,"list":[-1,1]}],"calculated":[{"name":"T1","label":"{{function}}","function":"10+{{Q1}}","temp":true},{"name":"T2","label":"{{function}}","function":"'&lt;img src=\"https://blueberry-assets.oneclick.es/M1_NyO_28a_1.svg\" width=\"100\"&gt;'.repeat({{T1}})","temp":true},{"name":"A1","label":"{{function}}","function":"1"},{"name":"A2","label":"{{function}}","function":"{{Q1}}"},{"name":"A3","label":"{{function}}","function":"{{Q1}}+{{Q2}}","incorrect":true}],"uniques":true},"algorithm":{"name":"calculateOperation","template":"Cloze with drag &amp; drop","params":{"keyboard":"NUMERICAL"}}}</v>
      </c>
      <c r="C45" s="204" t="str">
        <f t="shared" si="1"/>
        <v>#REF!</v>
      </c>
      <c r="D45" s="205" t="str">
        <f t="shared" si="2"/>
        <v>#REF!</v>
      </c>
    </row>
    <row r="46" ht="15.75" customHeight="1">
      <c r="A46" s="204" t="str">
        <f>Seeds!AA46</f>
        <v>M1-NyO-28a-E-1</v>
      </c>
      <c r="B46" s="204" t="str">
        <f>Seeds!Z46</f>
        <v>{"id":"M1-NyO-28a-E-1","stimulus":"&lt;p&gt;¿Cuántas decenas y unidades son el número {{T1}}?&lt;/p&gt;","feedback":"&lt;p&gt;10 unidades = 1 decena&lt;/p&gt;","hint":"&lt;p&gt;10 unidades = 1 decena&lt;/p&gt;","template":"Son {{response}} decena y {{response}} unidades.","seed":{"parameters":[{"name":"Q1","label":null,"min":2,"max":9,"step":1}],"calculated":[{"name":"T1","label":"{{function}}","function":"10+{{Q1}}","temp":true},{"name":"A1","label":"{{function}}","function":"1"},{"name":"A2","label":"{{function}}","function":"{{Q1}}"}],"uniques":true},"algorithm":{"name":"calculateOperation","params":{"method":"equivLiteral","keyboard":"NUMERICAL"}}}</v>
      </c>
      <c r="C46" s="204" t="str">
        <f t="shared" si="1"/>
        <v>#REF!</v>
      </c>
      <c r="D46" s="205" t="str">
        <f t="shared" si="2"/>
        <v>#REF!</v>
      </c>
    </row>
    <row r="47" ht="15.75" customHeight="1">
      <c r="A47" s="204" t="str">
        <f>Seeds!AA47</f>
        <v>M1-NyO-28a-E-2</v>
      </c>
      <c r="B47" s="204" t="str">
        <f>Seeds!Z47</f>
        <v>{"id":"M1-NyO-28a-E-2","stimulus":"&lt;p&gt;¿Qué número es 1 decena y {{Q1}} unidades?&lt;/p&gt;","feedback":"&lt;p&gt;10 unidades = 1 decena&lt;/p&gt;","hint":"&lt;p&gt;10 unidades = 1 decena&lt;/p&gt;","template":"El número es {{response}}.","seed":{"parameters":[{"name":"Q1","label":null,"min":2,"max":9,"step":1}],"calculated":[{"name":"A1","label":"{{function}}","function":"10+{{Q1}}"}],"uniques":true},"algorithm":{"name":"calculateOperation","params":{"method":"equivLiteral","keyboard":"NUMERICAL"}}}</v>
      </c>
      <c r="C47" s="204" t="str">
        <f t="shared" si="1"/>
        <v>#REF!</v>
      </c>
      <c r="D47" s="205" t="str">
        <f t="shared" si="2"/>
        <v>#REF!</v>
      </c>
    </row>
    <row r="48" ht="15.75" customHeight="1">
      <c r="A48" s="204" t="str">
        <f>Seeds!AA48</f>
        <v>M1-NyO-5a-I-1</v>
      </c>
      <c r="B48" s="204" t="str">
        <f>Seeds!Z48</f>
        <v>{
    "id": "M1-NyO-5a-I-1",
    "stimulus": "&lt;p&gt;¿Cuántas naranjas hay?&lt;/p&gt;&lt;div style=\"display:flex; flex-wrap: wrap;justify-content:center;\"&gt;{{T2}}&lt;/div&gt;",
    "hint": "&lt;table style=\"width: 50%;border: hidden;\"&gt;&lt;tbody&gt;&lt;tr&gt;&lt;td style=\"width: 50%;border: hidden;\"&gt;&lt;p&gt;21: veintiuno&lt;/p&gt;&lt;p&gt;22: veintidós&lt;/p&gt;&lt;p&gt;23: veintitrés&lt;/p&gt;&lt;p&gt;24: veinticuatro&lt;/p&gt;&lt;p&gt;25: veinticinco&lt;/p&gt;&lt;/td&gt;&lt;td style=\"width: 50%;border: hidden;\"&gt;&lt;p&gt;26: veintiséis&lt;/p&gt;&lt;p&gt;27: veintisiete&lt;/p&gt;&lt;p&gt;28: veintiocho&lt;/p&gt;&lt;p&gt;29: veintinueve&lt;/p&gt;&lt;/td&gt;&lt;/tr&gt;&lt;/tbody&gt;&lt;/table&gt;",
    "feedback": "&lt;table style=\"width: 50%;border: hidden;\"&gt;&lt;tbody&gt;&lt;tr&gt;&lt;td style=\"width: 50%;border: hidden;\"&gt;&lt;p&gt;21: veintiuno&lt;/p&gt;&lt;p&gt;22: veintidós&lt;/p&gt;&lt;p&gt;23: veintitrés&lt;/p&gt;&lt;p&gt;24: veinticuatro&lt;/p&gt;&lt;p&gt;25: veinticinco&lt;/p&gt;&lt;/td&gt;&lt;td style=\"width: 50%;border: hidden;\"&gt;&lt;p&gt;26: veintiséis&lt;/p&gt;&lt;p&gt;27: veintisiete&lt;/p&gt;&lt;p&gt;28: veintiocho&lt;/p&gt;&lt;p&gt;29: veintinueve&lt;/p&gt;&lt;/td&gt;&lt;/tr&gt;&lt;/tbody&gt;&lt;/table&gt;",
    "seed": {
        "parameters": [
            {
                "name": "Q1",
                "label": null,
                "list": [
                    1,
                    2,
                    3,
                    4,
                    5,
                    6,
                    7,
                    8,
                    9
                ]
            },
            {
                "name": "Q2",
                "label": null,
                "list": [
                    1,
                    2,
                    3,
                    4,
                    5,
                    6,
                    7,
                    8,
                    9
                ]
            },
            {
                "name": "Q3",
                "label": null,
                "list": [
                    1,
                    2,
                    3,
                    4,
                    5,
                    6,
                    7,
                    8,
                    9
                ]
            }
        ],
        "calculated": [
            {
                "name": "T2",
                "label": "{{function}}",
                "function": "'&lt;img src=\"https://blueberry-assets.oneclick.es/M1_NyO_5a_1.svg\" width=\"90\"&gt;'.repeat({{Q1}}+20)",
                "temp": true
            },
            {
                "name": "A1",
                "label": "Hay {{function}}.",
                "function": "Lemonlib.numToWords({{Q1}}+20,'es','female')"
            },
            {
                "name": "A2",
                "label": "Hay {{function}}.",
                "function": "Lemonlib.numToWords({{Q2}}+20,'es','female')",
                "incorrect": true
            },
            {
                "name": "A3",
                "label": "Hay {{function}}.",
                "function": "Lemonlib.numToWords({{Q3}}+20,'es','female')",
                "incorrect": true
            }
        ],
        "uniques": true
    },
    "algorithm": {
        "name": "trueFalse",
        "template": "Multiple choice – standard",
        "params": {
            "countCorrect": 1,
            "countIncorrect": 2,
            "showCheckIcon": false,
            "columns": 3
        }
    }
}</v>
      </c>
      <c r="C48" s="204" t="str">
        <f t="shared" si="1"/>
        <v>#REF!</v>
      </c>
      <c r="D48" s="205" t="str">
        <f t="shared" si="2"/>
        <v>#REF!</v>
      </c>
    </row>
    <row r="49" ht="15.75" customHeight="1">
      <c r="A49" s="204" t="str">
        <f>Seeds!AA49</f>
        <v>M1-NyO-5a-I-2</v>
      </c>
      <c r="B49" s="204" t="str">
        <f>Seeds!Z49</f>
        <v>{
    "id": "M1-NyO-5a-I-2",
    "stimulus": "&lt;p&gt;¿Cuántas peras hay?&lt;/p&gt;&lt;div style=\"display:flex; flex-wrap: wrap;justify-content:center;\"&gt;{{T2}}&lt;/div&gt;",
    "hint": "&lt;table style=\"width: 50%;border: hidden;\"&gt;&lt;tbody&gt;&lt;tr&gt;&lt;td style=\"width: 50%;border: hidden;\"&gt;&lt;p&gt;21: veintiuno&lt;/p&gt;&lt;p&gt;22: veintidós&lt;/p&gt;&lt;p&gt;23: veintitrés&lt;/p&gt;&lt;p&gt;24: veinticuatro&lt;/p&gt;&lt;p&gt;25: veinticinco&lt;/p&gt;&lt;/td&gt;&lt;td style=\"width: 50%;border: hidden;\"&gt;&lt;p&gt;26: veintiséis&lt;/p&gt;&lt;p&gt;27: veintisiete&lt;/p&gt;&lt;p&gt;28: veintiocho&lt;/p&gt;&lt;p&gt;29: veintinueve&lt;/p&gt;&lt;/td&gt;&lt;/tr&gt;&lt;/tbody&gt;&lt;/table&gt;",
    "feedback": "&lt;table style=\"width: 50%;border: hidden;\"&gt;&lt;tbody&gt;&lt;tr&gt;&lt;td style=\"width: 50%;border: hidden;\"&gt;&lt;p&gt;21: veintiuno&lt;/p&gt;&lt;p&gt;22: veintidós&lt;/p&gt;&lt;p&gt;23: veintitrés&lt;/p&gt;&lt;p&gt;24: veinticuatro&lt;/p&gt;&lt;p&gt;25: veinticinco&lt;/p&gt;&lt;/td&gt;&lt;td style=\"width: 50%;border: hidden;\"&gt;&lt;p&gt;26: veintiséis&lt;/p&gt;&lt;p&gt;27: veintisiete&lt;/p&gt;&lt;p&gt;28: veintiocho&lt;/p&gt;&lt;p&gt;29: veintinueve&lt;/p&gt;&lt;/td&gt;&lt;/tr&gt;&lt;/tbody&gt;&lt;/table&gt;",
    "seed": {
        "parameters": [
            {
                "name": "Q1",
                "label": null,
                "list": [
                    1,
                    2,
                    3,
                    4,
                    5,
                    6,
                    7,
                    8,
                    9
                ]
            },
            {
                "name": "Q2",
                "label": null,
                "list": [
                    1,
                    2,
                    3,
                    4,
                    5,
                    6,
                    7,
                    8,
                    9
                ]
            },
            {
                "name": "Q3",
                "label": null,
                "list": [
                    1,
                    2,
                    3,
                    4,
                    5,
                    6,
                    7,
                    8,
                    9
                ]
            }
        ],
        "calculated": [
            {
                "name": "T2",
                "label": "{{function}}",
                "function": "'&lt;img src=\"https://blueberry-assets.oneclick.es/M1_NyO_5a_2.svg\" width=\"90\"&gt;'.repeat({{Q1}}+20)",
                "temp": true
            },
            {
                "name": "A1",
                "label": "Hay {{function}}.",
                "function": "Lemonlib.numToWords({{Q1}}+20,'es','female')"
            },
            {
                "name": "A2",
                "label": "Hay {{function}}.",
                "function": "Lemonlib.numToWords({{Q2}}+20,'es','female')",
                "incorrect": true
            },
            {
                "name": "A3",
                "label": "Hay {{function}}.",
                "function": "Lemonlib.numToWords({{Q3}}+20,'es','female')",
                "incorrect": true
            }
        ],
        "uniques": true
    },
    "algorithm": {
        "name": "trueFalse",
        "template": "Multiple choice – standard",
        "params": {
            "countCorrect": 1,
            "countIncorrect": 2,
            "showCheckIcon": false,
            "columns": 3
        }
    }
}</v>
      </c>
      <c r="C49" s="204" t="str">
        <f t="shared" si="1"/>
        <v>#REF!</v>
      </c>
      <c r="D49" s="205" t="str">
        <f t="shared" si="2"/>
        <v>#REF!</v>
      </c>
    </row>
    <row r="50" ht="15.75" customHeight="1">
      <c r="A50" s="204" t="str">
        <f>Seeds!AA50</f>
        <v>M1-NyO-5a-I-3</v>
      </c>
      <c r="B50" s="204" t="str">
        <f>Seeds!Z50</f>
        <v>{
    "id": "M1-NyO-5a-I-3",
    "stimulus": "&lt;p&gt;¿Cuántas manzanas hay?&lt;/p&gt;&lt;div style=\"display:flex; flex-wrap: wrap;justify-content:center;\"&gt;{{T2}}&lt;/div&gt;",
    "hint": "&lt;table style=\"width: 50%;border: hidden;\"&gt;&lt;tbody&gt;&lt;tr&gt;&lt;td style=\"width: 50%;border: hidden;\"&gt;&lt;p&gt;21: veintiuno&lt;/p&gt;&lt;p&gt;22: veintidós&lt;/p&gt;&lt;p&gt;23: veintitrés&lt;/p&gt;&lt;p&gt;24: veinticuatro&lt;/p&gt;&lt;p&gt;25: veinticinco&lt;/p&gt;&lt;/td&gt;&lt;td style=\"width: 50%;border: hidden;\"&gt;&lt;p&gt;26: veintiséis&lt;/p&gt;&lt;p&gt;27: veintisiete&lt;/p&gt;&lt;p&gt;28: veintiocho&lt;/p&gt;&lt;p&gt;29: veintinueve&lt;/p&gt;&lt;/td&gt;&lt;/tr&gt;&lt;/tbody&gt;&lt;/table&gt;",
    "feedback": "&lt;table style=\"width: 50%;border: hidden;\"&gt;&lt;tbody&gt;&lt;tr&gt;&lt;td style=\"width: 50%;border: hidden;\"&gt;&lt;p&gt;21: veintiuno&lt;/p&gt;&lt;p&gt;22: veintidós&lt;/p&gt;&lt;p&gt;23: veintitrés&lt;/p&gt;&lt;p&gt;24: veinticuatro&lt;/p&gt;&lt;p&gt;25: veinticinco&lt;/p&gt;&lt;/td&gt;&lt;td style=\"width: 50%;border: hidden;\"&gt;&lt;p&gt;26: veintiséis&lt;/p&gt;&lt;p&gt;27: veintisiete&lt;/p&gt;&lt;p&gt;28: veintiocho&lt;/p&gt;&lt;p&gt;29: veintinueve&lt;/p&gt;&lt;/td&gt;&lt;/tr&gt;&lt;/tbody&gt;&lt;/table&gt;",
    "seed": {
        "parameters": [
            {
                "name": "Q1",
                "label": null,
                "list": [
                    1,
                    2,
                    3,
                    4,
                    5,
                    6,
                    7,
                    8,
                    9
                ]
            },
            {
                "name": "Q2",
                "label": null,
                "list": [
                    1,
                    2,
                    3,
                    4,
                    5,
                    6,
                    7,
                    8,
                    9
                ]
            },
            {
                "name": "Q3",
                "label": null,
                "list": [
                    1,
                    2,
                    3,
                    4,
                    5,
                    6,
                    7,
                    8,
                    9
                ]
            }
        ],
        "calculated": [
            {
                "name": "T2",
                "label": "{{function}}",
                "function": "'&lt;img src=\"https://blueberry-assets.oneclick.es/M1_NyO_5a_3.svg\" width=\"90\"&gt;'.repeat({{Q1}}+20)",
                "temp": true
            },
            {
                "name": "A1",
                "label": "Hay {{function}}.",
                "function": "Lemonlib.numToWords({{Q1}}+20,'es','female')"
            },
            {
                "name": "A2",
                "label": "Hay {{function}}.",
                "function": "Lemonlib.numToWords({{Q2}}+20,'es','female')",
                "incorrect": true
            },
            {
                "name": "A3",
                "label": "Hay {{function}}.",
                "function": "Lemonlib.numToWords({{Q3}}+20,'es','female')",
                "incorrect": true
            }
        ],
        "uniques": true
    },
    "algorithm": {
        "name": "trueFalse",
        "template": "Multiple choice – standard",
        "params": {
            "countCorrect": 1,
            "countIncorrect": 2,
            "showCheckIcon": false,
            "columns": 3
        }
    }
}</v>
      </c>
      <c r="C50" s="204" t="str">
        <f t="shared" si="1"/>
        <v>#REF!</v>
      </c>
      <c r="D50" s="205" t="str">
        <f t="shared" si="2"/>
        <v>#REF!</v>
      </c>
    </row>
    <row r="51" ht="15.75" customHeight="1">
      <c r="A51" s="204" t="str">
        <f>Seeds!AA51</f>
        <v>M1-NyO-5a-E-1</v>
      </c>
      <c r="B51" s="204" t="str">
        <f>Seeds!Z51</f>
        <v>{"id":"M1-NyO-5a-E-1","stimulus":"&lt;p&gt;Arrastra el número de huevos que hay aquí.&lt;/p&gt;&lt;div style=\"display:flex; flex-wrap: wrap;justify-content:center;\"&gt;{{T2}}&lt;/div&gt;","feedback":"&lt;table style=\"width: 50%;border: hidden;\"&gt;&lt;tbody&gt;&lt;tr&gt;&lt;td style=\"width: 50%;border: hidden;\"&gt;&lt;p&gt;21: veintiuno&lt;/p&gt;&lt;p&gt;22: veintidós&lt;/p&gt;&lt;p&gt;23: veintitrés&lt;/p&gt;&lt;p&gt;24: veinticuatro&lt;/p&gt;&lt;p&gt;25: veinticinco&lt;/p&gt;&lt;/td&gt;&lt;td style=\"width: 50%;border: hidden;\"&gt;&lt;p&gt;26: veintiséis&lt;/p&gt;&lt;p&gt;27: veintisiete&lt;/p&gt;&lt;p&gt;28: veintiocho&lt;/p&gt;&lt;p&gt;29: veintinueve&lt;/p&gt;&lt;/td&gt;&lt;/tr&gt;&lt;/tbody&gt;&lt;/table&gt;","hint":"&lt;table style=\"width: 50%;border: hidden;\"&gt;&lt;tbody&gt;&lt;tr&gt;&lt;td style=\"width: 50%;border: hidden;\"&gt;&lt;p&gt;21: veintiuno&lt;/p&gt;&lt;p&gt;22: veintidós&lt;/p&gt;&lt;p&gt;23: veintitrés&lt;/p&gt;&lt;p&gt;24: veinticuatro&lt;/p&gt;&lt;p&gt;25: veinticinco&lt;/p&gt;&lt;/td&gt;&lt;td style=\"width: 50%;border: hidden;\"&gt;&lt;p&gt;26: veintiséis&lt;/p&gt;&lt;p&gt;27: veintisiete&lt;/p&gt;&lt;p&gt;28: veintiocho&lt;/p&gt;&lt;p&gt;29: veintinueve&lt;/p&gt;&lt;/td&gt;&lt;/tr&gt;&lt;/tbody&gt;&lt;/table&gt;","template":"&lt;p&gt;Hay {{response}} huevos,&lt;/p&gt;","seed":{"parameters":[{"name":"Q1","label":null,"min":1,"max":9,"step":1},{"name":"Q2","label":null,"min":1,"max":9,"step":1},{"name":"Q3","label":null,"min":1,"max":9,"step":1}],"calculated":[{"name":"T2","label":"{{function}}","function":"'&lt;img src=\"https://blueberry-assets.oneclick.es/M1_NyO_5a_4.svg\" width=\"90\"&gt;'.repeat({{Q1}}+20)","temp":true},{"name":"A1","label":"{{function}}","function":"Lemonlib.numToWords({{Q1}}+20,'es')"},{"name":"A2","label":"{{function}}","function":"Lemonlib.numToWords({{Q2}}+20,'es')","incorrect":true},{"name":"A3","label":"{{function}}","function":"Lemonlib.numToWords({{Q3}}+20,'es')","incorrect":true}],"uniques":true},"algorithm":{"name":"calculateOperation","template":"Cloze with drag &amp; drop","params":{"keyboard":"NUMERICAL"}}}</v>
      </c>
      <c r="C51" s="204" t="str">
        <f t="shared" si="1"/>
        <v>#REF!</v>
      </c>
      <c r="D51" s="205" t="str">
        <f t="shared" si="2"/>
        <v>#REF!</v>
      </c>
    </row>
    <row r="52" ht="15.75" customHeight="1">
      <c r="A52" s="204" t="str">
        <f>Seeds!AA52</f>
        <v>M1-NyO-5a-E-2</v>
      </c>
      <c r="B52" s="204" t="str">
        <f>Seeds!Z52</f>
        <v>{"id":"M1-NyO-5a-E-2","stimulus":"&lt;p&gt;Arrastra el número de setas que hay aquí.&lt;/p&gt;&lt;div style=\"display:flex; flex-wrap: wrap;justify-content:center;\"&gt;{{T2}}&lt;/div&gt;","feedback":"&lt;table style=\"width: 50%;border: hidden;\"&gt;&lt;tbody&gt;&lt;tr&gt;&lt;td style=\"width: 50%;border: hidden;\"&gt;&lt;p&gt;21: veintiuno&lt;/p&gt;&lt;p&gt;22: veintidós&lt;/p&gt;&lt;p&gt;23: veintitrés&lt;/p&gt;&lt;p&gt;24: veinticuatro&lt;/p&gt;&lt;p&gt;25: veinticinco&lt;/p&gt;&lt;/td&gt;&lt;td style=\"width: 50%;border: hidden;\"&gt;&lt;p&gt;26: veintiséis&lt;/p&gt;&lt;p&gt;27: veintisiete&lt;/p&gt;&lt;p&gt;28: veintiocho&lt;/p&gt;&lt;p&gt;29: veintinueve&lt;/p&gt;&lt;/td&gt;&lt;/tr&gt;&lt;/tbody&gt;&lt;/table&gt;","hint":"&lt;table style=\"width: 50%;border: hidden;\"&gt;&lt;tbody&gt;&lt;tr&gt;&lt;td style=\"width: 50%;border: hidden;\"&gt;&lt;p&gt;21: veintiuno&lt;/p&gt;&lt;p&gt;22: veintidós&lt;/p&gt;&lt;p&gt;23: veintitrés&lt;/p&gt;&lt;p&gt;24: veinticuatro&lt;/p&gt;&lt;p&gt;25: veinticinco&lt;/p&gt;&lt;/td&gt;&lt;td style=\"width: 50%;border: hidden;\"&gt;&lt;p&gt;26: veintiséis&lt;/p&gt;&lt;p&gt;27: veintisiete&lt;/p&gt;&lt;p&gt;28: veintiocho&lt;/p&gt;&lt;p&gt;29: veintinueve&lt;/p&gt;&lt;/td&gt;&lt;/tr&gt;&lt;/tbody&gt;&lt;/table&gt;","template":"&lt;p&gt;Hay {{response}} setas.&lt;/p&gt;","seed":{"parameters":[{"name":"Q1","label":null,"min":1,"max":9,"step":1},{"name":"Q2","label":null,"min":1,"max":9,"step":1},{"name":"Q3","label":null,"min":1,"max":9,"step":1}],"calculated":[{"name":"T2","label":"{{function}}","function":"'&lt;img src=\"https://blueberry-assets.oneclick.es/M1_NyO_5a_5.svg\" width=\"90\"&gt;'.repeat({{Q1}}+20)","temp":true},{"name":"A1","label":"{{function}}","function":"Lemonlib.numToWords({{Q1}}+20,'es', 'female')"},{"name":"A2","label":"{{function}}","function":"Lemonlib.numToWords({{Q2}}+20,'es', 'female')","incorrect":true},{"name":"A3","label":"{{function}}","function":"Lemonlib.numToWords({{Q3}}+20,'es', 'female')","incorrect":true}],"uniques":true},"algorithm":{"name":"calculateOperation","template":"Cloze with drag &amp; drop","params":{"keyboard":"NUMERICAL"}}}</v>
      </c>
      <c r="C52" s="204" t="str">
        <f t="shared" si="1"/>
        <v>#REF!</v>
      </c>
      <c r="D52" s="205" t="str">
        <f t="shared" si="2"/>
        <v>#REF!</v>
      </c>
    </row>
    <row r="53" ht="15.75" customHeight="1">
      <c r="A53" s="204" t="str">
        <f>Seeds!AA53</f>
        <v>M1-NyO-5a-E-3</v>
      </c>
      <c r="B53" s="204" t="str">
        <f>Seeds!Z53</f>
        <v>{"id":"M1-NyO-5a-E-3","stimulus":"&lt;p&gt;Arrastra el número de tomates que hay aquí.&lt;/p&gt;&lt;div style=\"display:flex; flex-wrap: wrap;justify-content:center;\"&gt;{{T2}}&lt;/div&gt;","feedback":"&lt;table style=\"width: 50%;border: hidden;\"&gt;&lt;tbody&gt;&lt;tr&gt;&lt;td style=\"width: 50%;border: hidden;\"&gt;&lt;p&gt;21: veintiuno&lt;/p&gt;&lt;p&gt;22: veintidós&lt;/p&gt;&lt;p&gt;23: veintitrés&lt;/p&gt;&lt;p&gt;24: veinticuatro&lt;/p&gt;&lt;p&gt;25: veinticinco&lt;/p&gt;&lt;/td&gt;&lt;td style=\"width: 50%;border: hidden;\"&gt;&lt;p&gt;26: veintiséis&lt;/p&gt;&lt;p&gt;27: veintisiete&lt;/p&gt;&lt;p&gt;28: veintiocho&lt;/p&gt;&lt;p&gt;29: veintinueve&lt;/p&gt;&lt;/td&gt;&lt;/tr&gt;&lt;/tbody&gt;&lt;/table&gt;","hint":"&lt;table style=\"width: 50%;border: hidden;\"&gt;&lt;tbody&gt;&lt;tr&gt;&lt;td style=\"width: 50%;border: hidden;\"&gt;&lt;p&gt;21: veintiuno&lt;/p&gt;&lt;p&gt;22: veintidós&lt;/p&gt;&lt;p&gt;23: veintitrés&lt;/p&gt;&lt;p&gt;24: veinticuatro&lt;/p&gt;&lt;p&gt;25: veinticinco&lt;/p&gt;&lt;/td&gt;&lt;td style=\"width: 50%;border: hidden;\"&gt;&lt;p&gt;26: veintiséis&lt;/p&gt;&lt;p&gt;27: veintisiete&lt;/p&gt;&lt;p&gt;28: veintiocho&lt;/p&gt;&lt;p&gt;29: veintinueve&lt;/p&gt;&lt;/td&gt;&lt;/tr&gt;&lt;/tbody&gt;&lt;/table&gt;","template":"&lt;p&gt;Hay {{response}} tomates.&lt;/p&gt;","seed":{"parameters":[{"name":"Q1","label":null,"min":1,"max":9,"step":1},{"name":"Q2","label":null,"min":1,"max":9,"step":1},{"name":"Q3","label":null,"min":1,"max":9,"step":1}],"calculated":[{"name":"T2","label":"{{function}}","function":"'&lt;img src=\"https://blueberry-assets.oneclick.es/M1_NyO_5a_6.svg\" width=\"90\"&gt;'.repeat({{Q1}}+20)","temp":true},{"name":"A1","label":"{{function}}","function":"Lemonlib.numToWords({{Q1}}+20,'es')"},{"name":"A2","label":"{{function}}","function":"Lemonlib.numToWords({{Q2}}+20,'es')","incorrect":true},{"name":"A3","label":"{{function}}","function":"Lemonlib.numToWords({{Q3}}+20,'es')","incorrect":true}],"uniques":true},"algorithm":{"name":"calculateOperation","template":"Cloze with drag &amp; drop","params":{"keyboard":"NUMERICAL"}}}</v>
      </c>
      <c r="C53" s="204" t="str">
        <f t="shared" si="1"/>
        <v>#REF!</v>
      </c>
      <c r="D53" s="205" t="str">
        <f t="shared" si="2"/>
        <v>#REF!</v>
      </c>
    </row>
    <row r="54" ht="15.75" customHeight="1">
      <c r="A54" s="204" t="str">
        <f>Seeds!AA54</f>
        <v>M1-NyO-5b-I-1</v>
      </c>
      <c r="B54" s="204" t="str">
        <f>Seeds!Z54</f>
        <v>{"id":"M1-NyO-5b-I-1","stimulus":"&lt;p&gt;Arrastra la forma escrita de cada número a su lugar correspondiente.&lt;/p&gt;","feedback":"&lt;table style=\"width: 70%;border: hidden;\"&gt;&lt;tbody&gt;&lt;tr&gt;&lt;td style=\"width: 70%;border: hidden;\"&gt;&lt;p&gt;21: veintiuno&lt;/p&gt;&lt;p&gt;22: veintidós&lt;/p&gt;&lt;p&gt;23: veintitrés&lt;/p&gt;&lt;p&gt;24: veinticuatro&lt;/p&gt;&lt;p&gt;25: veinticinco&lt;/p&gt;&lt;/td&gt;&lt;td style=\"width: 70%;border: hidden;\"&gt;&lt;p&gt;26: veintiséis&lt;/p&gt;&lt;p&gt;27: veintisiete&lt;/p&gt;&lt;p&gt;28: veintiocho&lt;/p&gt;&lt;p&gt;29: veintinueve&lt;/p&gt;&lt;/td&gt;&lt;/tr&gt;&lt;/tbody&gt;&lt;/table&gt;","hint":"&lt;table style=\"width: 70%;border: hidden;\"&gt;&lt;tbody&gt;&lt;tr&gt;&lt;td style=\"width: 70%;border: hidden;\"&gt;&lt;p&gt;21: veintiuno&lt;/p&gt;&lt;p&gt;22: veintidós&lt;/p&gt;&lt;p&gt;23: veintitrés&lt;/p&gt;&lt;p&gt;24: veinticuatro&lt;/p&gt;&lt;p&gt;25: veinticinco&lt;/p&gt;&lt;/td&gt;&lt;td style=\"width: 70%;border: hidden;\"&gt;&lt;p&gt;26: veintiséis&lt;/p&gt;&lt;p&gt;27: veintisiete&lt;/p&gt;&lt;p&gt;28: veintiocho&lt;/p&gt;&lt;p&gt;29: veintinueve&lt;/p&gt;&lt;/td&gt;&lt;/tr&gt;&lt;/tbody&gt;&lt;/table&gt;","seed":{"parameters":[{"name":"Q1","label":null,"min":20,"max":29,"step":1},{"name":"Q2","label":null,"min":20,"max":29,"step":1},{"name":"Q3","label":null,"min":20,"max":29,"step":1}],"calculated":[{"name":"A1","label":"{{Q1}}","function":"Lemonlib.numToWords({{Q1}},'es')[0].toUpperCase() + Lemonlib.numToWords({{Q1}},'es').slice(1,)"},{"name":"A2","label":"{{Q2}}","function":"Lemonlib.numToWords({{Q2}},'es')[0].toUpperCase() + Lemonlib.numToWords({{Q2}},'es').slice(1,)"},{"name":"A3","label":"{{Q3}}","function":"Lemonlib.numToWords({{Q3}},'es')[0].toUpperCase() + Lemonlib.numToWords({{Q3}},'es').slice(1,)"}],"isNumToWords":true,"uniques":true},"algorithm":{"name":"linkOperationResult","params":{"invert":true},"template":"match list"}}</v>
      </c>
      <c r="C54" s="204" t="str">
        <f t="shared" si="1"/>
        <v>#REF!</v>
      </c>
      <c r="D54" s="205" t="str">
        <f t="shared" si="2"/>
        <v>#REF!</v>
      </c>
    </row>
    <row r="55" ht="15.75" customHeight="1">
      <c r="A55" s="204" t="str">
        <f>Seeds!AA55</f>
        <v>M1-NyO-5b-I-2</v>
      </c>
      <c r="B55" s="204" t="str">
        <f>Seeds!Z55</f>
        <v>{
    "id": "M1-NyO-5b-I-2",
    "stimulus": "&lt;p&gt;¿Qué número es el {{T1}}?&lt;/p&gt;",
    "hint": "&lt;table style=\"width: 50%;border: hidden;\"&gt;&lt;tbody&gt;&lt;tr&gt;&lt;td style=\"width: 50%;border: hidden;\"&gt;&lt;p&gt;21: veintiuno&lt;/p&gt;&lt;p&gt;22: veintidós&lt;/p&gt;&lt;p&gt;23: veintitrés&lt;/p&gt;&lt;p&gt;24: veinticuatro&lt;/p&gt;&lt;p&gt;25: veinticinco&lt;/p&gt;&lt;/td&gt;&lt;td style=\"width: 50%;border: hidden;\"&gt;&lt;p&gt;26: veintiséis&lt;/p&gt;&lt;p&gt;27: veintisiete&lt;/p&gt;&lt;p&gt;28: veintiocho&lt;/p&gt;&lt;p&gt;29: veintinueve&lt;/p&gt;&lt;/td&gt;&lt;/tr&gt;&lt;/tbody&gt;&lt;/table&gt;",
    "feedback": "&lt;table style=\"width: 50%;border: hidden;\"&gt;&lt;tbody&gt;&lt;tr&gt;&lt;td style=\"width: 50%;border: hidden;\"&gt;&lt;p&gt;21: veintiuno&lt;/p&gt;&lt;p&gt;22: veintidós&lt;/p&gt;&lt;p&gt;23: veintitrés&lt;/p&gt;&lt;p&gt;24: veinticuatro&lt;/p&gt;&lt;p&gt;25: veinticinco&lt;/p&gt;&lt;/td&gt;&lt;td style=\"width: 50%;border: hidden;\"&gt;&lt;p&gt;26: veintiséis&lt;/p&gt;&lt;p&gt;27: veintisiete&lt;/p&gt;&lt;p&gt;28: veintiocho&lt;/p&gt;&lt;p&gt;29: veintinueve&lt;/p&gt;&lt;/td&gt;&lt;/tr&gt;&lt;/tbody&gt;&lt;/table&gt;",
    "seed": {
        "parameters": [
            {
                "name": "Q1",
                "label": null,
                "min": 20,
                "max": 29,
                "step": 1
            },
            {
                "name": "Q2",
                "label": null,
                "min": 20,
                "max": 29,
                "step": 1
            },
            {
                "name": "Q3",
                "label": null,
                "min": 20,
                "max": 29,
                "step": 1
            }
        ],
        "calculated": [
            {
                "name": "A1",
                "label": "{{function}}",
                "function": "{{Q1}}"
            },
            {
                "name": "A2",
                "label": "{{function}}",
                "function": "{{Q2}}",
                "incorrect": true
            },
            {
                "name": "A3",
                "label": "{{function}}",
                "function": "{{Q3}}",
                "incorrect": true
            },
            {
                "name": "T1",
                "label": "{{function}}",
                "function": "Lemonlib.numToWords({{Q1}},'es')",
                "temp": true
            }
        ],
        "uniques": true
    },
    "algorithm": {
        "name": "trueFalse",
        "template": "Multiple choice – standard",
        "params": {
            "countCorrect": 1,
            "countIncorrect": 2,
            "showCheckIcon": false,
            "columns": 3
        }
    }
}</v>
      </c>
      <c r="C55" s="204" t="str">
        <f t="shared" si="1"/>
        <v>#REF!</v>
      </c>
      <c r="D55" s="205" t="str">
        <f t="shared" si="2"/>
        <v>#REF!</v>
      </c>
    </row>
    <row r="56" ht="15.75" customHeight="1">
      <c r="A56" s="204" t="str">
        <f>Seeds!AA56</f>
        <v>M1-NyO-5b-E-1</v>
      </c>
      <c r="B56" s="204" t="str">
        <f>Seeds!Z56</f>
        <v>{"id":"M1-NyO-5b-E-1","stimulus":"&lt;p&gt;Escribe el número {{T1}}.&lt;/p&gt;","feedback":"&lt;table style=\"width: 50%;border: hidden;\"&gt;&lt;tbody&gt;&lt;tr&gt;&lt;td style=\"width: 50%;border: hidden;\"&gt;&lt;p&gt;21: veintiuno&lt;/p&gt;&lt;p&gt;22: veintidós&lt;/p&gt;&lt;p&gt;23: veintitrés&lt;/p&gt;&lt;p&gt;24: veinticuatro&lt;/p&gt;&lt;p&gt;25: veinticinco&lt;/p&gt;&lt;/td&gt;&lt;td style=\"width: 50%;border: hidden;\"&gt;&lt;p&gt;26: veintiséis&lt;/p&gt;&lt;p&gt;27: veintisiete&lt;/p&gt;&lt;p&gt;28: veintiocho&lt;/p&gt;&lt;p&gt;29: veintinueve&lt;/p&gt;&lt;/td&gt;&lt;/tr&gt;&lt;/tbody&gt;&lt;/table&gt;","hint":"&lt;table style=\"width: 50%;border: hidden;\"&gt;&lt;tbody&gt;&lt;tr&gt;&lt;td style=\"width: 50%;border: hidden;\"&gt;&lt;p&gt;21: veintiuno&lt;/p&gt;&lt;p&gt;22: veintidós&lt;/p&gt;&lt;p&gt;23: veintitrés&lt;/p&gt;&lt;p&gt;24: veinticuatro&lt;/p&gt;&lt;p&gt;25: veinticinco&lt;/p&gt;&lt;/td&gt;&lt;td style=\"width: 50%;border: hidden;\"&gt;&lt;p&gt;26: veintiséis&lt;/p&gt;&lt;p&gt;27: veintisiete&lt;/p&gt;&lt;p&gt;28: veintiocho&lt;/p&gt;&lt;p&gt;29: veintinueve&lt;/p&gt;&lt;/td&gt;&lt;/tr&gt;&lt;/tbody&gt;&lt;/table&gt;","template":"&lt;p&gt;{{response}}&lt;/p&gt;","seed":{"parameters":[{"name":"Q1","label":null,"min":20,"max":29,"step":1}],"calculated":[{"name":"A1","label":"{{function}}","function":"{{Q1}}"},{"name":"T1","label":null,"function":"Lemonlib.numToWords({{Q1}},'es')","temp":true}],"uniques":true},"algorithm":{"name":"calculateOperation","params":{"method":"equivLiteral","keyboard":"NUMERICAL"}}}</v>
      </c>
      <c r="C56" s="204" t="str">
        <f t="shared" si="1"/>
        <v>#REF!</v>
      </c>
      <c r="D56" s="205" t="str">
        <f t="shared" si="2"/>
        <v>#REF!</v>
      </c>
    </row>
    <row r="57" ht="15.75" customHeight="1">
      <c r="A57" s="204" t="str">
        <f>Seeds!AA57</f>
        <v>M1-NyO-5c-I-1</v>
      </c>
      <c r="B57" s="204" t="str">
        <f>Seeds!Z57</f>
        <v>{"id":"M1-NyO-5c-I-1","stimulus":"&lt;p&gt;Selecciona el signo correcto.&lt;/p&gt;","template":"&lt;p style=\"text-align: center\"&gt;{{Q1}} {{response}} {{Q2}}&lt;/p&gt;","hint":"&lt;p&gt;Los números del 20 al 29 son:&lt;/p&gt;&lt;p style=\"text-align: center\"&gt;20, 21, 22, 23, 24, 25, 26, 27, 28 y 29&lt;/p&gt;&lt;p&gt;&lt;b&gt;&gt;&lt;/b&gt; significa &lt;b&gt;mayor que&lt;/b&gt;.&lt;/p&gt;&lt;p&gt;&lt;b&gt;&lt;&lt;/b&gt; significa &lt;b&gt;menor que&lt;/b&gt;.&lt;/p&gt;","feedback":"&lt;p&gt;Los números del 20 al 29 son:&lt;/p&gt;&lt;p style=\"text-align: center\"&gt;20, 21, 22, 23, 24, 25, 26, 27, 28 y 29&lt;/p&gt;&lt;p&gt;&lt;b&gt;&gt;&lt;/b&gt; significa &lt;b&gt;mayor que&lt;/b&gt;.&lt;/p&gt;&lt;p&gt;&lt;b&gt;&lt;&lt;/b&gt; significa &lt;b&gt;menor que&lt;/b&gt;.&lt;/p&gt;","seed":{"parameters":[{"name":"Q1","label":null,"min":20,"max":24,"step":1},{"name":"Q2","label":null,"min":25,"max":29,"step":1}],"calculated":[{"name":"A1","label":"&lt;","group":1},{"name":"A2","label":"&gt;","group":1,"incorrect":true}],"uniques":true},"algorithm":{"name":"groupResponses","template":"Cloze with drop down"}}</v>
      </c>
      <c r="C57" s="204" t="str">
        <f t="shared" si="1"/>
        <v>#REF!</v>
      </c>
      <c r="D57" s="205" t="str">
        <f t="shared" si="2"/>
        <v>#REF!</v>
      </c>
    </row>
    <row r="58" ht="15.75" customHeight="1">
      <c r="A58" s="204" t="str">
        <f>Seeds!AA58</f>
        <v>M1-NyO-5c-I-2</v>
      </c>
      <c r="B58" s="204" t="str">
        <f>Seeds!Z58</f>
        <v>{"id":"M1-NyO-5c-I-2","stimulus":"&lt;p&gt;Selecciona el signo correcto.&lt;/p&gt;","template":"&lt;p style=\"text-align: center\"&gt;{{Q1}} {{response}} {{Q2}}&lt;/p&gt;","hint":"&lt;p&gt;Los números del 20 al 29 son:&lt;/p&gt;&lt;p style=\"text-align: center\"&gt;20, 21, 22, 23, 24, 25, 26, 27, 28 y 29&lt;/p&gt;&lt;p&gt;&lt;b&gt;&gt;&lt;/b&gt; significa &lt;b&gt;mayor que&lt;/b&gt;.&lt;/p&gt;&lt;p&gt;&lt;b&gt;&lt;&lt;/b&gt; significa &lt;b&gt;menor que&lt;/b&gt;.&lt;/p&gt;","feedback":"&lt;p&gt;Los números del 20 al 29 son:&lt;/p&gt;&lt;p style=\"text-align: center\"&gt;20, 21, 22, 23, 24, 25, 26, 27, 28 y 29&lt;/p&gt;&lt;p&gt;&lt;b&gt;&gt;&lt;/b&gt; significa &lt;b&gt;mayor que&lt;/b&gt;.&lt;/p&gt;&lt;p&gt;&lt;b&gt;&lt;&lt;/b&gt; significa &lt;b&gt;menor que&lt;/b&gt;.&lt;/p&gt;","seed":{"parameters":[{"name":"Q1","label":null,"min":25,"max":29,"step":1},{"name":"Q2","label":null,"min":20,"max":24,"step":1}],"calculated":[{"name":"A1","label":"&lt;","group":1,"incorrect":true},{"name":"A2","label":"&gt;","group":1}],"uniques":true},"algorithm":{"name":"groupResponses","template":"Cloze with drop down"}}</v>
      </c>
      <c r="C58" s="204" t="str">
        <f t="shared" si="1"/>
        <v>#REF!</v>
      </c>
      <c r="D58" s="205" t="str">
        <f t="shared" si="2"/>
        <v>#REF!</v>
      </c>
    </row>
    <row r="59" ht="15.75" customHeight="1">
      <c r="A59" s="204" t="str">
        <f>Seeds!AA59</f>
        <v>M1-NyO-5c-E-1</v>
      </c>
      <c r="B59" s="204" t="str">
        <f>Seeds!Z59</f>
        <v>{
    "id": "M1-NyO-5c-E-1",
    "stimulus": "&lt;p&gt;Selecciona la opción correcta.&lt;/p&gt;",
    "hint": "&lt;p&gt;Los números del 20 al 29 son:&lt;/p&gt;&lt;p style=\"text-align: center\"&gt;20, 21, 22, 23, 24, 25, 26, 27, 28 y 29&lt;/p&gt;&lt;p&gt;&lt;b&gt;&gt;&lt;/b&gt; significa &lt;b&gt;mayor que&lt;/b&gt;.&lt;/p&gt;&lt;p&gt;&lt;b&gt;&lt;&lt;/b&gt; significa &lt;b&gt;menor que&lt;/b&gt;.&lt;/p&gt;",
    "feedback": "&lt;p&gt;Los números del 20 al 29 son:&lt;/p&gt;&lt;p style=\"text-align: center\"&gt;20, 21, 22, 23, 24, 25, 26, 27, 28 y 29&lt;/p&gt;&lt;p&gt;&lt;b&gt;&gt;&lt;/b&gt; significa &lt;b&gt;mayor que&lt;/b&gt;.&lt;/p&gt;&lt;p&gt;&lt;b&gt;&lt;&lt;/b&gt; significa &lt;b&gt;menor que&lt;/b&gt;.&lt;/p&gt;",
    "seed": {
        "parameters": [
            {
                "name": "Q1",
                "label": null,
                "list": [
                    20,
                    21,
                    22,
                    23,
                    24
                ]
            },
            {
                "name": "Q2",
                "label": null,
                "list": [
                    20,
                    21,
                    22,
                    23,
                    24
                ]
            },
            {
                "name": "Q3",
                "label": null,
                "list": [
                    2,
                    3,
                    4,
                    5
                ]
            },
            {
                "name": "Q4",
                "label": null,
                "list": [
                    2,
                    3,
                    4,
                    5
                ]
            }
        ],
        "calculated": [
            {
                "name": "T1",
                "label": "{{function}}",
                "function": "{{Q1}}+{{Q3}}",
                "temp": true
            },
            {
                "name": "T2",
                "label": "{{function}}",
                "function": " {{Q2}}+{{Q4}}",
                "temp": true
            },
            {
                "name": "A1",
                "label": "{{Q1}} &lt; {{T1}}",
                "function": "{{Q1}} &lt; {{T1}}"
            },
            {
                "name": "A2",
                "label": "{{Q2}} &gt; {{T2}}",
                "function": "{{Q2}} &gt; {{T2}}",
                "incorrect": true
            }
        ],
        "uniques": true
    },
    "algorithm": {
        "name": "trueFalse",
        "template": "Multiple choice – standard",
        "params": {
            "countCorrect": 1,
            "countIncorrect": 1,
            "showCheckIcon": false,
            "columns": 2
        }
    }
}</v>
      </c>
      <c r="C59" s="204" t="str">
        <f t="shared" si="1"/>
        <v>#REF!</v>
      </c>
      <c r="D59" s="205" t="str">
        <f t="shared" si="2"/>
        <v>#REF!</v>
      </c>
    </row>
    <row r="60" ht="15.75" customHeight="1">
      <c r="A60" s="204" t="str">
        <f>Seeds!AA60</f>
        <v>M1-NyO-5c-E-2</v>
      </c>
      <c r="B60" s="204" t="str">
        <f>Seeds!Z60</f>
        <v>{
    "id": "M1-NyO-5c-E-2",
    "stimulus": "&lt;p&gt;Selecciona la opción correcta.&lt;/p&gt;",
    "hint": "&lt;p&gt;Los números del 20 al 29 son:&lt;/p&gt;&lt;p style=\"text-align: center\"&gt;20, 21, 22, 23, 24, 25, 26, 27, 28 y 29&lt;/p&gt;&lt;p&gt;&lt;b&gt;&gt;&lt;/b&gt; significa &lt;b&gt;mayor que&lt;/b&gt;.&lt;/p&gt;&lt;p&gt;&lt;b&gt;&lt;&lt;/b&gt; significa &lt;b&gt;menor que&lt;/b&gt;.&lt;/p&gt;",
    "feedback": "&lt;p&gt;Los números del 20 al 29 son:&lt;/p&gt;&lt;p style=\"text-align: center\"&gt;20, 21, 22, 23, 24, 25, 26, 27, 28 y 29&lt;/p&gt;&lt;p&gt;&lt;b&gt;&gt;&lt;/b&gt; significa &lt;b&gt;mayor que&lt;/b&gt;.&lt;/p&gt;&lt;p&gt;&lt;b&gt;&lt;&lt;/b&gt; significa &lt;b&gt;menor que&lt;/b&gt;.&lt;/p&gt;",
    "seed": {
        "parameters": [
            {
                "name": "Q1",
                "label": null,
                "list": [
                    25,
                    26,
                    27,
                    28,
                    29
                ]
            },
            {
                "name": "Q2",
                "label": null,
                "list": [
                    25,
                    26,
                    27,
                    28,
                    29
                ]
            },
            {
                "name": "Q3",
                "label": null,
                "list": [
                    2,
                    3,
                    4,
                    5
                ]
            },
            {
                "name": "Q4",
                "label": null,
                "list": [
                    2,
                    3,
                    4,
                    5
                ]
            }
        ],
        "calculated": [
            {
                "name": "T1",
                "label": "{{function}}",
                "function": "{{Q1}}-{{Q3}}",
                "temp": true
            },
            {
                "name": "T2",
                "label": "{{function}}",
                "function": " {{Q2}}-{{Q4}}",
                "temp": true
            },
            {
                "name": "A1",
                "label": "{{Q1}} &lt; {{T1}}",
                "function": "{{Q1}} &lt; {{T1}}",
                "incorrect": true
            },
            {
                "name": "A2",
                "label": "{{Q2}} &gt; {{T2}}",
                "function": "{{Q2}} &gt; {{T2}}",
                "incorrect": false
            }
        ],
        "uniques": true
    },
    "algorithm": {
        "name": "trueFalse",
        "template": "Multiple choice – standard",
        "params": {
            "countCorrect": 1,
            "countIncorrect": 1,
            "showCheckIcon": false,
            "columns": 2
        }
    }
}</v>
      </c>
      <c r="C60" s="204" t="str">
        <f t="shared" si="1"/>
        <v>#REF!</v>
      </c>
      <c r="D60" s="205" t="str">
        <f t="shared" si="2"/>
        <v>#REF!</v>
      </c>
    </row>
    <row r="61" ht="15.75" customHeight="1">
      <c r="A61" s="204" t="str">
        <f>Seeds!AA61</f>
        <v>M1-NyO-29a-I-1</v>
      </c>
      <c r="B61" s="204" t="str">
        <f>Seeds!Z61</f>
        <v>{
    "id": "M1-NyO-29a-I-1",
    "stimulus": "&lt;p&gt;Selecciona cuántas margaritas hay.&lt;/p&gt;&lt;div style=\"display:flex; flex-wrap:wrap;justify-content:center;\"&gt;{{T1}}&lt;/div&gt;",
    "hint": "&lt;p&gt;10 unidades = 1 decena&lt;/p&gt;",
    "feedback": "&lt;p&gt;10 unidades = 1 decena&lt;/p&gt;",
    "seed": {
        "parameters": [
            {
                "name": "Q2",
                "label": null,
                "list": [
                    22,
                    23,
                    24,
                    25,
                    26,
                    27,
                    28,
                    29
                ]
            }
        ],
        "calculated": [
            {
                "name": "T1",
                "label": null,
                "function": "'&lt;img src=\"https://blueberry-assets.oneclick.es/M1_NyO_29a_1.svg\" width=\"90\"&gt;'.repeat({{Q2}})",
                "temp": true
            },
            {
                "name": "T2",
                "label": "{{function}}",
                "function": " {{Q2}}-20",
                "temp": true
            },
            {
                "name": "T3",
                "label": "{{function}}",
                "function": " {{Q2}}-20+1",
                "temp": true
            },
            {
                "name": "T4",
                "label": "{{function}}",
                "function": " {{Q2}}-20-1",
                "temp": true
            },
            {
                "name": "A1",
                "label": "2 decenas y {{T2}} unidades.",
                "function": "",
                "incorrect": false
            },
            {
                "name": "A2",
                "label": "2 decenas y {{T3}} unidades.",
                "function": "",
                "incorrect": true
            },
            {
                "name": "A3",
                "label": "2 decenas y {{T4}} unidades.",
                "function": "",
                "incorrect": true
            }
        ],
        "uniques": true
    },
    "algorithm": {
        "name": "trueFalse",
        "template": "Multiple choice – standard",
        "params": {
            "countCorrect": 1,
            "countIncorrect": 2,
            "showCheckIcon": false,
            "columns": 3
        }
    }
}</v>
      </c>
      <c r="C61" s="204" t="str">
        <f t="shared" si="1"/>
        <v>#REF!</v>
      </c>
      <c r="D61" s="205" t="str">
        <f t="shared" si="2"/>
        <v>#REF!</v>
      </c>
    </row>
    <row r="62" ht="15.75" customHeight="1">
      <c r="A62" s="204" t="str">
        <f>Seeds!AA62</f>
        <v>M1-NyO-29a-I-2</v>
      </c>
      <c r="B62" s="204" t="str">
        <f>Seeds!Z62</f>
        <v>{"id":"M1-NyO-29a-I-2","stimulus":"&lt;p&gt;Completa la frase.&lt;/p&gt;&lt;div style=\"display:flex; flex-wrap:wrap;justify-content:center;\"&gt;{{T1}}&lt;/div&gt;","template":"&lt;p&gt;Hay {{response}} decenas y {{response}} unidades de margaritas.&lt;/p&gt;","hint":"&lt;p&gt;10 unidades = 1 decena&lt;/p&gt;","feedback":"&lt;p&gt;10 unidades = 1 decena&lt;/p&gt;","seed":{"parameters":[{"name":"Q2","label":null,"min":22,"max":29,"step":1}],"calculated":[{"name":"T1","label":"{{function}}","function":"'&lt;img src=\"https://blueberry-assets.oneclick.es/M1_NyO_29a_1.svg\" width=\"90\"&gt;'.repeat({{Q2}})","temp":true},{"name":"A1","label":"{{function}}","function":"2","group":1},{"name":"A2","label":"{{function}}","function":"1","group":1,"incorrect":true},{"name":"A3","label":"{{function}}","function":"{{Q2}}-20","group":2,"incorrect":false},{"name":"A4","label":"{{function}}","function":"{{Q2}}-20+1","group":2,"incorrect":true}],"uniques":true},"algorithm":{"name":"groupResponses","template":"Cloze with drop down"}}</v>
      </c>
      <c r="C62" s="204" t="str">
        <f t="shared" si="1"/>
        <v>#REF!</v>
      </c>
      <c r="D62" s="205" t="str">
        <f t="shared" si="2"/>
        <v>#REF!</v>
      </c>
    </row>
    <row r="63" ht="15.75" customHeight="1">
      <c r="A63" s="204" t="str">
        <f>Seeds!AA63</f>
        <v>M1-NyO-29a-E-1</v>
      </c>
      <c r="B63" s="204" t="str">
        <f>Seeds!Z63</f>
        <v>{"id":"M1-NyO-29a-E-1","stimulus":"&lt;p&gt;Selecciona si son verdaderas o falsas las siguientes afirmaciones.&lt;/p&gt;&lt;div style=\"display:flex; flex-wrap:wrap;justify-content:center;\"&gt;{{T1}}&lt;/div&gt;","template":"&lt;p&gt;{{response}}&lt;/p&gt;","hint":"&lt;p&gt;10 unidades = 1 decena&lt;/p&gt;","feedback":"&lt;p&gt;10 unidades = 1 decena&lt;/p&gt;","seed":{"parameters":[{"name":"Q2","label":null,"min":22,"max":29,"step":1}],"calculated":[{"name":"T1","function":"'&lt;img src=\"https://blueberry-assets.oneclick.es/M1_NyO_18a_4.svg\" width=\"90\"&gt;'.repeat({{Q2}})","temp":true},{"name":"T2","label":"{{function}}","function":"{{Q2}}-20","temp":true},{"name":"T3","label":"{{function}}","function":"{{Q2}}-20+1","temp":true},{"name":"A1","label":"Hay 2 decenas y {{T2}} unidades."},{"name":"A2","label":"Hay 2 decenas y {{T3}} unidades.","incorrect":true},{"name":"A3","label":"Hay 1 decena y {{T2}} unidades.","incorrect":true}],"uniques":true},"algorithm":{"name":"trueFalse","template":"Choice matrix – inline","params":{"countCorrect":1,"countIncorrect":1,"showCheckIcon":false,"options":["Verdadero","Falso"]}}}</v>
      </c>
      <c r="C63" s="204" t="str">
        <f t="shared" si="1"/>
        <v>#REF!</v>
      </c>
      <c r="D63" s="205" t="str">
        <f t="shared" si="2"/>
        <v>#REF!</v>
      </c>
    </row>
    <row r="64" ht="15.75" customHeight="1">
      <c r="A64" s="204" t="str">
        <f>Seeds!AA64</f>
        <v>M1-NyO-29a-E-2</v>
      </c>
      <c r="B64" s="204" t="str">
        <f>Seeds!Z64</f>
        <v>{"id":"M1-NyO-29a-E-2","stimulus":"&lt;p&gt;Selecciona si son verdaderas o falsas las siguientes afirmaciones.&lt;/p&gt;&lt;div style=\"display:flex; flex-wrap:wrap;justify-content:center;\"&gt;{{T1}}&lt;/div&gt;","template":"&lt;p&gt;{{response}}&lt;/p&gt;","hint":"&lt;p&gt;10 unidades = 1 decena&lt;/p&gt;","feedback":"&lt;p&gt;10 unidades = 1 decena&lt;/p&gt;","seed":{"parameters":[{"name":"Q2","label":null,"min":22,"max":29,"step":1}],"calculated":[{"name":"T1","function":"'&lt;img src=\"https://blueberry-assets.oneclick.es/M1_NyO_37a_4.svg\" width=\"90\"&gt;'.repeat({{Q2}})","temp":true},{"name":"T2","label":"{{function}}","function":"{{Q2}}-20","temp":true},{"name":"T3","label":"{{function}}","function":"{{Q2}}-20+2","temp":true},{"name":"A1","label":"Hay 2 decenas y {{T2}} unidades."},{"name":"A2","label":"Hay 2 decenas y {{T3}} unidades.","incorrect":true},{"name":"A3","label":"Hay 1 decena y {{T2}} unidades.","incorrect":true}],"uniques":true},"algorithm":{"name":"trueFalse","template":"Choice matrix – inline","params":{"countCorrect":1,"countIncorrect":1,"showCheckIcon":false,"options":["Verdadero","Falso"]}}}</v>
      </c>
      <c r="C64" s="204" t="str">
        <f t="shared" si="1"/>
        <v>#REF!</v>
      </c>
      <c r="D64" s="205" t="str">
        <f t="shared" si="2"/>
        <v>#REF!</v>
      </c>
    </row>
    <row r="65" ht="15.75" customHeight="1">
      <c r="A65" s="204" t="str">
        <f>Seeds!AA65</f>
        <v>M1-NyO-29a-E-3</v>
      </c>
      <c r="B65" s="204" t="str">
        <f>Seeds!Z65</f>
        <v>{
    "id": "M1-NyO-29a-E-3",
    "stimulus": "&lt;p&gt;Haz clic en la respuesta correcta.&lt;/p&gt;&lt;div style=\"display:flex; flex-wrap:wrap;justify-content:center;\"&gt;{{T1}}&lt;/div&gt;",
    "hint": "&lt;p&gt;10 unidades = 1 decena&lt;/p&gt;",
    "feedback": "&lt;p&gt;10 unidades = 1 decena&lt;/p&gt;",
    "seed": {
        "parameters": [
            {
                "name": "Q2",
                "label": null,
                "min": 22,
                "max": 29,
                "step": 1
            }
        ],
        "calculated": [
            {
                "name": "T1",
                "function": "'&lt;img src=\"https://blueberry-assets.oneclick.es/M1_NyO_3a_3.svg\" width=\"80\"&gt;'.repeat({{Q2}})",
                "temp": true
            },
            {
                "name": "T2",
                "label": "{{function}}",
                "function": " {{Q2}}-20",
                "temp": true
            },
            {
                "name": "T3",
                "label": "{{function}}",
                "function": " {{Q2}}-20-1",
                "temp": true
            },
            {
                "name": "A1",
                "label": "{{function}}",
                "function": " Hay 2 decenas y {{T2}} unidades.",
                "incorrect": false
            },
            {
                "name": "A2",
                "label": "{{function}}",
                "function": "Hay 2 decenas y {{T3}} unidades.",
                "incorrect": true
            },
            {
                "name": "A3",
                "label": "{{function}}",
                "function": "Hay 1 decena y {{T2}} unidades.",
                "incorrect": true
            }
        ],
        "uniques": true
    },
    "algorithm": {
        "name": "trueFalse",
        "template": "Multiple choice – standard",
        "params": {
            "countCorrect": 1,
            "countIncorrect": 2,
            "showCheckIcon": false,
            "columns": 3
        }
    }
}</v>
      </c>
      <c r="C65" s="204" t="str">
        <f t="shared" si="1"/>
        <v>#REF!</v>
      </c>
      <c r="D65" s="205" t="str">
        <f t="shared" si="2"/>
        <v>#REF!</v>
      </c>
    </row>
    <row r="66" ht="15.75" customHeight="1">
      <c r="A66" s="204" t="str">
        <f>Seeds!AA66</f>
        <v>M1-NyO-6a-I-1</v>
      </c>
      <c r="B66" s="204" t="str">
        <f>Seeds!Z66</f>
        <v>{
    "id": "M1-NyO-6a-I-1",
    "stimulus": "&lt;p&gt;Selecciona cómo se lee el número {{Q1}}.&lt;/p&gt;",
    "hint": "&lt;table style=\"width: 50%;border: hidden;\"&gt;&lt;tbody&gt;&lt;tr&gt;&lt;td style=\"width: 50%;border: hidden;\"&gt;&lt;p&gt;31: treinta y uno&lt;/p&gt;&lt;p&gt;32: treinta y dos&lt;/p&gt;&lt;p&gt;33: treinta y tres&lt;/p&gt;&lt;p&gt;...&lt;/p&gt;&lt;/td&gt;&lt;td style=\"width: 50%;border: hidden;\"&gt;&lt;p&gt;41: cuarenta y uno&lt;/p&gt;&lt;p&gt;42: cuarenta y dos&lt;/p&gt;&lt;p&gt;43: cuarenta y tres&lt;/p&gt;&lt;p&gt;...&lt;/p&gt;&lt;/td&gt;&lt;/tr&gt;&lt;/tbody&gt;&lt;/table&gt;",
    "feedback": "&lt;table style=\"width: 50%;border: hidden;\"&gt;&lt;tbody&gt;&lt;tr&gt;&lt;td style=\"width: 50%;border: hidden;\"&gt;&lt;p&gt;31: treinta y uno&lt;/p&gt;&lt;p&gt;32: treinta y dos&lt;/p&gt;&lt;p&gt;33: treinta y tres&lt;/p&gt;&lt;p&gt;...&lt;/p&gt;&lt;/td&gt;&lt;td style=\"width: 50%;border: hidden;\"&gt;&lt;p&gt;41: cuarenta y uno&lt;/p&gt;&lt;p&gt;42: cuarenta y dos&lt;/p&gt;&lt;p&gt;43: cuarenta y tres&lt;/p&gt;&lt;p&gt;...&lt;/p&gt;&lt;/td&gt;&lt;/tr&gt;&lt;/tbody&gt;&lt;/table&gt;",
    "seed": {
        "parameters": [
            {
                "name": "Q1",
                "label": null,
                "min": 30,
                "max": 49,
                "step": 1
            },
            {
                "name": "Q2",
                "label": null,
                "min": 30,
                "max": 49,
                "step": 1
            },
            {
                "name": "Q3",
                "label": null,
                "min": 30,
                "max": 49,
                "step": 1
            }
        ],
        "calculated": [
            {
                "name": "A1",
                "label": "{{function}}",
                "function": "Lemonlib.numToWords({{Q1}}, 'es')[0].toUpperCase() + Lemonlib.numToWords({{Q1}}, 'es').slice(1,)",
                "incorrect": false
            },
            {
                "name": "A2",
                "label": "{{function}}",
                "function": "Lemonlib.numToWords({{Q2}}, 'es')[0].toUpperCase() + Lemonlib.numToWords({{Q2}}, 'es').slice(1,)",
                "incorrect": true
            },
            {
                "name": "A3",
                "label": "{{function}}",
                "function": "Lemonlib.numToWords({{Q3}}, 'es')[0].toUpperCase() + Lemonlib.numToWords({{Q3}}, 'es').slice(1,)",
                "incorrect": true
            }
        ],
        "uniques": true
    },
    "algorithm": {
        "name": "trueFalse",
        "template": "Multiple choice – standard",
        "params": {
            "countCorrect": 1,
            "countIncorrect": 2,
            "showCheckIcon": false,
            "columns": 3
        }
    }
}</v>
      </c>
      <c r="C66" s="204" t="str">
        <f t="shared" si="1"/>
        <v>#REF!</v>
      </c>
      <c r="D66" s="205" t="str">
        <f t="shared" si="2"/>
        <v>#REF!</v>
      </c>
    </row>
    <row r="67" ht="15.75" customHeight="1">
      <c r="A67" s="204" t="str">
        <f>Seeds!AA67</f>
        <v>M1-NyO-6a-I-2</v>
      </c>
      <c r="B67" s="204" t="str">
        <f>Seeds!Z67</f>
        <v>{"id":"M1-NyO-6a-I-2","stimulus":"&lt;p&gt;Arrastra la palabra correspondiente a {{Q1}}.&lt;/p&gt;","feedback":"&lt;table style=\"width: 50%;border: hidden;\"&gt;&lt;tbody&gt;&lt;tr&gt;&lt;td style=\"width: 50%;border: hidden;\"&gt;&lt;p&gt;31: treinta y uno&lt;/p&gt;&lt;p&gt;32: treinta y dos&lt;/p&gt;&lt;p&gt;33: treinta y tres&lt;/p&gt;&lt;p&gt;...&lt;/p&gt;&lt;/td&gt;&lt;td style=\"width: 50%;border: hidden;\"&gt;&lt;p&gt;41: cuarenta y uno&lt;/p&gt;&lt;p&gt;42: cuarenta y dos&lt;/p&gt;&lt;p&gt;43: cuarenta y tres&lt;/p&gt;&lt;p&gt;...&lt;/p&gt;&lt;/td&gt;&lt;/tr&gt;&lt;/tbody&gt;&lt;/table&gt;","hint":"&lt;table style=\"width: 50%;border: hidden;\"&gt;&lt;tbody&gt;&lt;tr&gt;&lt;td style=\"width: 50%;border: hidden;\"&gt;&lt;p&gt;31: treinta y uno&lt;/p&gt;&lt;p&gt;32: treinta y dos&lt;/p&gt;&lt;p&gt;33: treinta y tres&lt;/p&gt;&lt;p&gt;...&lt;/p&gt;&lt;/td&gt;&lt;td style=\"width: 50%;border: hidden;\"&gt;&lt;p&gt;41: cuarenta y uno&lt;/p&gt;&lt;p&gt;42: cuarenta y dos&lt;/p&gt;&lt;p&gt;43: cuarenta y tres&lt;/p&gt;&lt;p&gt;...&lt;/p&gt;&lt;/td&gt;&lt;/tr&gt;&lt;/tbody&gt;&lt;/table&gt;","template":"&lt;p&gt;{{Q1}} se lee {{response}}.&lt;/p&gt;","seed":{"parameters":[{"name":"Q1","label":null,"min":30,"max":49,"step":1},{"name":"Q2","label":null,"min":30,"max":49,"step":1},{"name":"Q3","label":null,"min":30,"max":49,"step":1}],"calculated":[{"name":"A1","label":"{{function}}","function":"Lemonlib.numToWords({{Q1}},'es')"},{"name":"A2","label":"{{function}}","function":"Lemonlib.numToWords({{Q2}},'es')","incorrect":"true"},{"name":"A3","label":"{{function}}","function":"Lemonlib.numToWords({{Q3}},'es')","incorrect":"true"}],"uniques":true},"algorithm":{"name":"calculateOperation","template":"Cloze with drag &amp; drop","params":{"keyboard":"NUMERICAL"}}}</v>
      </c>
      <c r="C67" s="204" t="str">
        <f t="shared" si="1"/>
        <v>#REF!</v>
      </c>
      <c r="D67" s="205" t="str">
        <f t="shared" si="2"/>
        <v>#REF!</v>
      </c>
    </row>
    <row r="68" ht="15.75" customHeight="1">
      <c r="A68" s="204" t="str">
        <f>Seeds!AA68</f>
        <v>M1-NyO-6a-E-1</v>
      </c>
      <c r="B68" s="204" t="str">
        <f>Seeds!Z68</f>
        <v>{"id":"M1-NyO-6a-E-1","stimulus":"&lt;p&gt;Selecciona la respuesta correcta.&lt;/p&gt;","template":"&lt;p&gt;{{Q1}} se lee {{response}}.&lt;/p&gt;","hint":"&lt;table style=\"width: 50%;border: hidden;\"&gt;&lt;tbody&gt;&lt;tr&gt;&lt;td style=\"width: 50%;border: hidden;\"&gt;&lt;p&gt;31: treinta y uno&lt;/p&gt;&lt;p&gt;32: treinta y dos&lt;/p&gt;&lt;p&gt;33: treinta y tres&lt;/p&gt;&lt;p&gt;...&lt;/p&gt;&lt;/td&gt;&lt;td style=\"width: 50%;border: hidden;\"&gt;&lt;p&gt;41: cuarenta y uno&lt;/p&gt;&lt;p&gt;42: cuarenta y dos&lt;/p&gt;&lt;p&gt;43: cuarenta y tres&lt;/p&gt;&lt;p&gt;...&lt;/p&gt;&lt;/td&gt;&lt;/tr&gt;&lt;/tbody&gt;&lt;/table&gt;","feedback":"&lt;table style=\"width: 50%;border: hidden;\"&gt;&lt;tbody&gt;&lt;tr&gt;&lt;td style=\"width: 50%;border: hidden;\"&gt;&lt;p&gt;31: treinta y uno&lt;/p&gt;&lt;p&gt;32: treinta y dos&lt;/p&gt;&lt;p&gt;33: treinta y tres&lt;/p&gt;&lt;p&gt;...&lt;/p&gt;&lt;/td&gt;&lt;td style=\"width: 50%;border: hidden;\"&gt;&lt;p&gt;41: cuarenta y uno&lt;/p&gt;&lt;p&gt;42: cuarenta y dos&lt;/p&gt;&lt;p&gt;43: cuarenta y tres&lt;/p&gt;&lt;p&gt;...&lt;/p&gt;&lt;/td&gt;&lt;/tr&gt;&lt;/tbody&gt;&lt;/table&gt;","seed":{"parameters":[{"name":"Q1","label":null,"min":30,"max":49,"step":1},{"name":"Q2","label":null,"min":30,"max":49,"step":1},{"name":"Q3","label":null,"min":30,"max":49,"step":1}],"calculated":[{"name":"A1","label":"{{function}}","function":"Lemonlib.numToWords({{Q1}},'es')","group":1},{"name":"A2","label":"{{function}}","function":"Lemonlib.numToWords({{Q2}},'es')","incorrect":true,"group":1},{"name":"A2","label":"{{function}}","function":"Lemonlib.numToWords({{Q3}},'es')","incorrect":true,"group":1}],"uniques":true},"algorithm":{"name":"groupResponses","template":"Cloze with drop down"}}</v>
      </c>
      <c r="C68" s="204" t="str">
        <f t="shared" si="1"/>
        <v>#REF!</v>
      </c>
      <c r="D68" s="205" t="str">
        <f t="shared" si="2"/>
        <v>#REF!</v>
      </c>
    </row>
    <row r="69" ht="15.75" customHeight="1">
      <c r="A69" s="204" t="str">
        <f>Seeds!AA69</f>
        <v>M1-NyO-6a-E-2</v>
      </c>
      <c r="B69" s="204" t="str">
        <f>Seeds!Z69</f>
        <v>{"id":"M1-NyO-6a-E-2","stimulus":"&lt;p&gt;Arrastra la forma escrita de cada número a su lugar correspondiente.&lt;/p&gt;","feedback":"&lt;table style=\"width: 50%;border: hidden;\"&gt;&lt;tbody&gt;&lt;tr&gt;&lt;td style=\"width: 50%;border: hidden;\"&gt;&lt;p&gt;31: treinta y uno&lt;/p&gt;&lt;p&gt;32: treinta y dos&lt;/p&gt;&lt;p&gt;33: treinta y tres&lt;/p&gt;&lt;p&gt;...&lt;/p&gt;&lt;/td&gt;&lt;td style=\"width: 50%;border: hidden;\"&gt;&lt;p&gt;41: cuarenta y uno&lt;/p&gt;&lt;p&gt;42: cuarenta y dos&lt;/p&gt;&lt;p&gt;43: cuarenta y tres&lt;/p&gt;&lt;p&gt;...&lt;/p&gt;&lt;/td&gt;&lt;/tr&gt;&lt;/tbody&gt;&lt;/table&gt;","hint":"&lt;table style=\"width: 50%;border: hidden;\"&gt;&lt;tbody&gt;&lt;tr&gt;&lt;td style=\"width: 50%;border: hidden;\"&gt;&lt;p&gt;31: treinta y uno&lt;/p&gt;&lt;p&gt;32: treinta y dos&lt;/p&gt;&lt;p&gt;33: treinta y tres&lt;/p&gt;&lt;p&gt;...&lt;/p&gt;&lt;/td&gt;&lt;td style=\"width: 50%;border: hidden;\"&gt;&lt;p&gt;41: cuarenta y uno&lt;/p&gt;&lt;p&gt;42: cuarenta y dos&lt;/p&gt;&lt;p&gt;43: cuarenta y tres&lt;/p&gt;&lt;p&gt;...&lt;/p&gt;&lt;/td&gt;&lt;/tr&gt;&lt;/tbody&gt;&lt;/table&gt;","seed":{"parameters":[{"name":"Q1","label":null,"min":30,"max":49,"step":1},{"name":"Q2","label":null,"min":30,"max":49,"step":1},{"name":"Q3","label":null,"min":30,"max":49,"step":1}],"calculated":[{"name":"A1","label":"{{Q1}}","function":"Lemonlib.numToWords({{Q1}},'es')[0].toUpperCase() + Lemonlib.numToWords({{Q1}},'es').slice(1,)"},{"name":"A2","label":"{{Q2}}","function":"Lemonlib.numToWords({{Q2}},'es')[0].toUpperCase() + Lemonlib.numToWords({{Q2}},'es').slice(1,)"},{"name":"A3","label":"{{Q3}}","function":"Lemonlib.numToWords({{Q3}},'es')[0].toUpperCase() + Lemonlib.numToWords({{Q3}},'es').slice(1,)"}],"isNumToWords":true,"uniques":true},"algorithm":{"name":"linkOperationResult","params":{"invert":true},"template":"match list"}}</v>
      </c>
      <c r="C69" s="204" t="str">
        <f t="shared" si="1"/>
        <v>#REF!</v>
      </c>
      <c r="D69" s="205" t="str">
        <f t="shared" si="2"/>
        <v>#REF!</v>
      </c>
    </row>
    <row r="70" ht="15.75" customHeight="1">
      <c r="A70" s="204" t="str">
        <f>Seeds!AA70</f>
        <v>M1-NyO-6b-I-1</v>
      </c>
      <c r="B70" s="204" t="str">
        <f>Seeds!Z70</f>
        <v>{"id":"M1-NyO-6b-I-1","stimulus":"&lt;p&gt;¿Cómo se escribe el número \"{{T1}}\"?&lt;/p&gt;","hint":"&lt;table style=\"width: 50%;border: hidden;\"&gt;&lt;tbody&gt;&lt;tr&gt;&lt;td style=\"width: 50%;border: hidden;\"&gt;&lt;p&gt;31: treinta y uno&lt;/p&gt;&lt;p&gt;32: treinta y dos&lt;/p&gt;&lt;p&gt;33: treinta y tres&lt;/p&gt;&lt;p&gt;...&lt;/p&gt;&lt;/td&gt;&lt;td style=\"width: 50%;border: hidden;\"&gt;&lt;p&gt;41: cuarenta y uno&lt;/p&gt;&lt;p&gt;42: cuarenta y dos&lt;/p&gt;&lt;p&gt;43: cuarenta y tres&lt;/p&gt;&lt;p&gt;...&lt;/p&gt;&lt;/td&gt;&lt;/tr&gt;&lt;/tbody&gt;&lt;/table&gt;","feedback":"&lt;table style=\"width: 50%;border: hidden;\"&gt;&lt;tbody&gt;&lt;tr&gt;&lt;td style=\"width: 50%;border: hidden;\"&gt;&lt;p&gt;31: treinta y uno&lt;/p&gt;&lt;p&gt;32: treinta y dos&lt;/p&gt;&lt;p&gt;33: treinta y tres&lt;/p&gt;&lt;p&gt;...&lt;/p&gt;&lt;/td&gt;&lt;td style=\"width: 50%;border: hidden;\"&gt;&lt;p&gt;41: cuarenta y uno&lt;/p&gt;&lt;p&gt;42: cuarenta y dos&lt;/p&gt;&lt;p&gt;43: cuarenta y tres&lt;/p&gt;&lt;p&gt;...&lt;/p&gt;&lt;/td&gt;&lt;/tr&gt;&lt;/tbody&gt;&lt;/table&gt;","seed":{"parameters":[{"name":"Q1","label":null,"min":30,"max":49,"step":1},{"name":"Q2","label":null,"min":30,"max":49,"step":1},{"name":"Q3","label":null,"min":30,"max":49,"step":1}],"calculated":[{"name":"T1","label":"{{function}}","function":"Lemonlib.numToWords({{Q1}},'es')","temp":true},{"name":"A1","label":"{{function}}","function":" {{Q1}}","incorrect":false},{"name":"A2","label":"{{function}}","function":"{{Q2}}","incorrect":true},{"name":"A3","label":"{{function}}","function":"{{Q3}}","incorrect":true}],"uniques":true},"algorithm":{"name":"trueFalse","template":"Multiple choice – standard","params":{"countCorrect":1,"countIncorrect":2, "showCheckIcon": false,
            "columns": 3}}}</v>
      </c>
      <c r="C70" s="204" t="str">
        <f t="shared" si="1"/>
        <v>#REF!</v>
      </c>
      <c r="D70" s="205" t="str">
        <f t="shared" si="2"/>
        <v>#REF!</v>
      </c>
    </row>
    <row r="71" ht="15.75" customHeight="1">
      <c r="A71" s="204" t="str">
        <f>Seeds!AA71</f>
        <v>M1-NyO-6b-I-2</v>
      </c>
      <c r="B71" s="204" t="str">
        <f>Seeds!Z71</f>
        <v>{"id":"M1-NyO-6b-I-2","stimulus":"&lt;p&gt;Completa esta oración con la opción correcta.&lt;/p&gt;","template":"&lt;p&gt;\"{{T1}}\" se escribe {{response}}.&lt;/p&gt;","hint":"&lt;table style=\"width: 50%;border: hidden;\"&gt;&lt;tbody&gt;&lt;tr&gt;&lt;td style=\"width: 50%;border: hidden;\"&gt;&lt;p&gt;31: treinta y uno&lt;/p&gt;&lt;p&gt;32: treinta y dos&lt;/p&gt;&lt;p&gt;33: treinta y tres&lt;/p&gt;&lt;p&gt;...&lt;/p&gt;&lt;/td&gt;&lt;td style=\"width: 50%;border: hidden;\"&gt;&lt;p&gt;41: cuarenta y uno&lt;/p&gt;&lt;p&gt;42: cuarenta y dos&lt;/p&gt;&lt;p&gt;43: cuarenta y tres&lt;/p&gt;&lt;p&gt;...&lt;/p&gt;&lt;/td&gt;&lt;/tr&gt;&lt;/tbody&gt;&lt;/table&gt;","feedback":"&lt;table style=\"width: 50%;border: hidden;\"&gt;&lt;tbody&gt;&lt;tr&gt;&lt;td style=\"width: 50%;border: hidden;\"&gt;&lt;p&gt;31: treinta y uno&lt;/p&gt;&lt;p&gt;32: treinta y dos&lt;/p&gt;&lt;p&gt;33: treinta y tres&lt;/p&gt;&lt;p&gt;...&lt;/p&gt;&lt;/td&gt;&lt;td style=\"width: 50%;border: hidden;\"&gt;&lt;p&gt;41: cuarenta y uno&lt;/p&gt;&lt;p&gt;42: cuarenta y dos&lt;/p&gt;&lt;p&gt;43: cuarenta y tres&lt;/p&gt;&lt;p&gt;...&lt;/p&gt;&lt;/td&gt;&lt;/tr&gt;&lt;/tbody&gt;&lt;/table&gt;","seed":{"parameters":[{"name":"Q1","label":null,"min":30,"max":49,"step":1},{"name":"Q2","label":null,"min":30,"max":49,"step":1},{"name":"Q3","label":null,"min":30,"max":49,"step":1}],"calculated":[{"name":"T1","label":"{{function}}","function":"Lemonlib.numToWords({{Q1}},'es')[0].toUpperCase() + Lemonlib.numToWords({{Q1}},'es').slice(1)","temp":true},{"name":"A1","label":"{{function}}","function":"{{Q1}}","group":1},{"name":"A2","label":"{{function}}","function":"{{Q2}}","incorrect":true,"group":1},{"name":"A3","label":"{{function}}","function":"{{Q3}}","incorrect":true,"group":1}],"uniques":true},"algorithm":{"name":"groupResponses","template":"Cloze with drop down"}}</v>
      </c>
      <c r="C71" s="204" t="str">
        <f t="shared" si="1"/>
        <v>#REF!</v>
      </c>
      <c r="D71" s="205" t="str">
        <f t="shared" si="2"/>
        <v>#REF!</v>
      </c>
    </row>
    <row r="72" ht="15.75" customHeight="1">
      <c r="A72" s="204" t="str">
        <f>Seeds!AA72</f>
        <v>M1-NyO-6b-E-1</v>
      </c>
      <c r="B72" s="204" t="str">
        <f>Seeds!Z72</f>
        <v>{"id":"M1-NyO-6b-E-1","stimulus":"&lt;p&gt;Selecciona cómo se lee el número {{Q1}}.&lt;/p&gt;","hint":"&lt;table style=\"width: 50%;border: hidden;\"&gt;&lt;tbody&gt;&lt;tr&gt;&lt;td style=\"width: 50%;border: hidden;\"&gt;&lt;p&gt;31: treinta y uno&lt;/p&gt;&lt;p&gt;32: treinta y dos&lt;/p&gt;&lt;p&gt;33: treinta y tres&lt;/p&gt;&lt;p&gt;...&lt;/p&gt;&lt;/td&gt;&lt;td style=\"width: 50%;border: hidden;\"&gt;&lt;p&gt;41: cuarenta y uno&lt;/p&gt;&lt;p&gt;42: cuarenta y dos&lt;/p&gt;&lt;p&gt;43: cuarenta y tres&lt;/p&gt;&lt;p&gt;...&lt;/p&gt;&lt;/td&gt;&lt;/tr&gt;&lt;/tbody&gt;&lt;/table&gt;","feedback":"&lt;table style=\"width: 50%;border: hidden;\"&gt;&lt;tbody&gt;&lt;tr&gt;&lt;td style=\"width: 50%;border: hidden;\"&gt;&lt;p&gt;31: treinta y uno&lt;/p&gt;&lt;p&gt;32: treinta y dos&lt;/p&gt;&lt;p&gt;33: treinta y tres&lt;/p&gt;&lt;p&gt;...&lt;/p&gt;&lt;/td&gt;&lt;td style=\"width: 50%;border: hidden;\"&gt;&lt;p&gt;41: cuarenta y uno&lt;/p&gt;&lt;p&gt;42: cuarenta y dos&lt;/p&gt;&lt;p&gt;43: cuarenta y tres&lt;/p&gt;&lt;p&gt;...&lt;/p&gt;&lt;/td&gt;&lt;/tr&gt;&lt;/tbody&gt;&lt;/table&gt;","seed":{"parameters":[{"name":"Q1","label":null,"min":30,"max":49,"step":1},{"name":"Q2","label":null,"min":30,"max":49,"step":1},{"name":"Q3","label":null,"min":30,"max":49,"step":1}],"calculated":[{"name":"A1","label":"{{function}}","function":"Lemonlib.numToWords({{Q1}}, 'es')[0].toUpperCase() + Lemonlib.numToWords({{Q1}}, 'es').slice(1,)","incorrect":false},{"name":"A2","label":"{{function}}","function":"Lemonlib.numToWords({{Q2}}, 'es')[0].toUpperCase() + Lemonlib.numToWords({{Q2}}, 'es').slice(1,)","incorrect":true},{"name":"A3","label":"{{function}}","function":"Lemonlib.numToWords({{Q3}}, 'es')[0].toUpperCase() + Lemonlib.numToWords({{Q3}}, 'es').slice(1,)","incorrect":true}],"uniques":true},"algorithm":{"name":"trueFalse","template":"Multiple choice – standard","params":{"countCorrect":1,"countIncorrect":2,"showCheckIcon":true}}}</v>
      </c>
      <c r="C72" s="204" t="str">
        <f t="shared" si="1"/>
        <v>#REF!</v>
      </c>
      <c r="D72" s="205" t="str">
        <f t="shared" si="2"/>
        <v>#REF!</v>
      </c>
    </row>
    <row r="73" ht="15.75" customHeight="1">
      <c r="A73" s="204" t="str">
        <f>Seeds!AA73</f>
        <v>M1-NyO-6b-E-2</v>
      </c>
      <c r="B73" s="204" t="str">
        <f>Seeds!Z73</f>
        <v>{"id":"M1-NyO-6b-E-2","stimulus":"&lt;p&gt;Elige la opción correcta.&lt;/p&gt;","hint":"&lt;table style=\"width: 50%;border: hidden;\"&gt;&lt;tbody&gt;&lt;tr&gt;&lt;td style=\"width: 50%;border: hidden;\"&gt;&lt;p&gt;31: treinta y uno&lt;/p&gt;&lt;p&gt;32: treinta y dos&lt;/p&gt;&lt;p&gt;33: treinta y tres&lt;/p&gt;&lt;p&gt;...&lt;/p&gt;&lt;/td&gt;&lt;td style=\"width: 50%;border: hidden;\"&gt;&lt;p&gt;41: cuarenta y uno&lt;/p&gt;&lt;p&gt;42: cuarenta y dos&lt;/p&gt;&lt;p&gt;43: cuarenta y tres&lt;/p&gt;&lt;p&gt;...&lt;/p&gt;&lt;/td&gt;&lt;/tr&gt;&lt;/tbody&gt;&lt;/table&gt;","feedback":"&lt;table style=\"width: 50%;border: hidden;\"&gt;&lt;tbody&gt;&lt;tr&gt;&lt;td style=\"width: 50%;border: hidden;\"&gt;&lt;p&gt;31: treinta y uno&lt;/p&gt;&lt;p&gt;32: treinta y dos&lt;/p&gt;&lt;p&gt;33: treinta y tres&lt;/p&gt;&lt;p&gt;...&lt;/p&gt;&lt;/td&gt;&lt;td style=\"width: 50%;border: hidden;\"&gt;&lt;p&gt;41: cuarenta y uno&lt;/p&gt;&lt;p&gt;42: cuarenta y dos&lt;/p&gt;&lt;p&gt;43: cuarenta y tres&lt;/p&gt;&lt;p&gt;...&lt;/p&gt;&lt;/td&gt;&lt;/tr&gt;&lt;/tbody&gt;&lt;/table&gt;","seed":{"parameters":[{"name":"Q1","label":null,"min":30,"max":49,"step":1},{"name":"Q2","label":null,"min":30,"max":49,"step":1},{"name":"Q3","label":null,"min":30,"max":49,"step":1}],"calculated":[{"name":"T1","label":"{{function}}","function":"Lemonlib.numToWords({{Q1}},'es')","temp":true},{"name":"T2","label":"{{function}}","function":"Lemonlib.numToWords({{Q2}},'es')","temp":true},{"name":"A1","label":"El número \"{{T1}}\" es el {{Q1}}.","incorrect":false},{"name":"A2","label":"El número \"{{T2}}\" es el {{Q3}}.","incorrect":true}],"uniques":true},"algorithm":{"name":"trueFalse","template":"Multiple choice – standard","params":{"countCorrect":1,"countIncorrect":1,"showCheckIcon": false,
            "columns": 2}}}</v>
      </c>
      <c r="C73" s="204" t="str">
        <f t="shared" si="1"/>
        <v>#REF!</v>
      </c>
      <c r="D73" s="205" t="str">
        <f t="shared" si="2"/>
        <v>#REF!</v>
      </c>
    </row>
    <row r="74" ht="15.75" customHeight="1">
      <c r="A74" s="204" t="str">
        <f>Seeds!AA74</f>
        <v>M1-NyO-6c-I-1</v>
      </c>
      <c r="B74" s="204" t="str">
        <f>Seeds!Z74</f>
        <v>{"id":"M1-NyO-6c-I-1","stimulus":"&lt;p&gt;Elige el número que es mayor que {{Q1}}.&lt;/p&gt;","template":"&lt;p style=\"text-align: center\"&gt;{{Q1}} &lt; {{response}}&lt;/p&gt;","hint":"&lt;p&gt;Los números a partir de 30 son:&lt;/p&gt;&lt;p style=\"text-align: center\"&gt;31, 32, 33 y así sucesivamente.&lt;/p&gt;","feedback":"&lt;p&gt;Los números a partir de 30 son:&lt;/p&gt;&lt;p style=\"text-align: center\"&gt;31, 32, 33 y así sucesivamente.&lt;/p&gt;","seed":{"parameters":[{"name":"Q1","label":null,"min":35,"max":45,"step":1},{"name":"Q2","label":null,"min":2,"max":5,"step":1}],"calculated":[{"name":"A1","label":"{{function}}","function":"{{Q1}}+{{Q2}}","group":1},{"name":"A2","label":"{{function}}","function":"{{Q1}}-{{Q2}}","incorrect":true,"group":1},{"name":"A3","label":"{{function}}","function":"{{Q1}}-1","incorrect":true,"group":1}],"uniques":true},"algorithm":{"name":"groupResponses","template":"Cloze with drop down"}}</v>
      </c>
      <c r="C74" s="204" t="str">
        <f t="shared" si="1"/>
        <v>#REF!</v>
      </c>
      <c r="D74" s="205" t="str">
        <f t="shared" si="2"/>
        <v>#REF!</v>
      </c>
    </row>
    <row r="75" ht="15.75" customHeight="1">
      <c r="A75" s="204" t="str">
        <f>Seeds!AA75</f>
        <v>M1-NyO-6c-I-2</v>
      </c>
      <c r="B75" s="204" t="str">
        <f>Seeds!Z75</f>
        <v>{"id":"M1-NyO-6c-I-2","stimulus":"&lt;p&gt;Elige el número que es menor que {{Q1}}.&lt;/p&gt;","template":"&lt;p style=\"text-align: center\"&gt;{{Q1}} &gt; {{response}}&lt;/p&gt;","hint":"&lt;p&gt;Los números a partir de 30 son:&lt;/p&gt;&lt;p style=\"text-align: center\"&gt;31, 32, 33 y así sucesivamente.&lt;/p&gt;","feedback":"&lt;p&gt;Los números a partir de 30 son:&lt;/p&gt;&lt;p style=\"text-align: center\"&gt;31, 32, 33 y así sucesivamente.&lt;/p&gt;","seed":{"parameters":[{"name":"Q1","label":null,"min":35,"max":45,"step":1},{"name":"Q2","label":null,"min":2,"max":5,"step":1}],"calculated":[{"name":"A1","label":"{{function}}","function":"{{Q1}}-{{Q2}}","group":1},{"name":"A2","label":"{{function}}","function":"{{Q1}}+{{Q2}}","incorrect":true,"group":1},{"name":"A3","label":"{{function}}","function":"{{Q1}}+1","incorrect":true,"group":1}],"uniques":true},"algorithm":{"name":"groupResponses","template":"Cloze with drop down"}}</v>
      </c>
      <c r="C75" s="204" t="str">
        <f t="shared" si="1"/>
        <v>#REF!</v>
      </c>
      <c r="D75" s="205" t="str">
        <f t="shared" si="2"/>
        <v>#REF!</v>
      </c>
    </row>
    <row r="76" ht="15.75" customHeight="1">
      <c r="A76" s="204" t="str">
        <f>Seeds!AA76</f>
        <v>M1-NyO-6c-E-1</v>
      </c>
      <c r="B76" s="204" t="str">
        <f>Seeds!Z76</f>
        <v>{"id":"M1-NyO-6c-E-1","stimulus":"&lt;p&gt;Escribe el número más grande de entre estos tres: {{Q1}}, {{Q2}} y {{Q3}}.&lt;/p&gt;","feedback":"&lt;p&gt;Los números a partir de 30 son:&lt;/p&gt;&lt;p style=\"text-align: center\"&gt;31, 32, 33 y así sucesivamente.&lt;/p&gt;","hint":"&lt;p&gt;Los números a partir de 30 son:&lt;/p&gt;&lt;p style=\"text-align: center\"&gt;31, 32, 33 y así sucesivamente.&lt;/p&gt;","template":"&lt;p&gt;{{response}}&lt;/p&gt;","seed":{"parameters":[{"name":"Q1","label":null,"min":30,"max":49,"step":1},{"name":"Q2","label":null,"min":30,"max":49,"step":1},{"name":"Q3","label":null,"min":30,"max":49,"step":1}],"calculated":[{"name":"A1","label":"{{function}}","function":"math.max({{Q1}},{{Q2}},{{Q3}})"}],"uniques":true},"algorithm":{"name":"calculateOperation","params":{"method":"equivLiteral","keyboard":"NUMERICAL"}}}</v>
      </c>
      <c r="C76" s="204" t="str">
        <f t="shared" si="1"/>
        <v>#REF!</v>
      </c>
      <c r="D76" s="205" t="str">
        <f t="shared" si="2"/>
        <v>#REF!</v>
      </c>
    </row>
    <row r="77" ht="15.75" customHeight="1">
      <c r="A77" s="204" t="str">
        <f>Seeds!AA77</f>
        <v>M1-NyO-6c-E-2</v>
      </c>
      <c r="B77" s="204" t="str">
        <f>Seeds!Z77</f>
        <v>{"id":"M1-NyO-6c-E-2","stimulus":"&lt;p&gt;Escribe el número más pequeño de entre estos tres: {{Q1}}, {{Q2}} y {{Q3}}.&lt;/p&gt;","feedback":"&lt;p&gt;Los números a partir de 30 son:&lt;/p&gt;&lt;p style=\"text-align: center\"&gt;31, 32, 33 y así sucesivamente.&lt;/p&gt;","hint":"&lt;p&gt;Los números a partir de 30 son:&lt;/p&gt;&lt;p style=\"text-align: center\"&gt;31, 32, 33 y así sucesivamente.&lt;/p&gt;","template":"&lt;p&gt;{{response}}&lt;/p&gt;","seed":{"parameters":[{"name":"Q1","label":null,"min":30,"max":49,"step":1},{"name":"Q2","label":null,"min":30,"max":49,"step":1},{"name":"Q3","label":null,"min":30,"max":49,"step":1}],"calculated":[{"name":"A1","label":"{{function}}","function":"math.min({{Q1}},{{Q2}},{{Q3}})"}],"uniques":true},"algorithm":{"name":"calculateOperation","params":{"method":"equivLiteral","keyboard":"NUMERICAL"}}}</v>
      </c>
      <c r="C77" s="204" t="str">
        <f t="shared" si="1"/>
        <v>#REF!</v>
      </c>
      <c r="D77" s="205" t="str">
        <f t="shared" si="2"/>
        <v>#REF!</v>
      </c>
    </row>
    <row r="78" ht="15.75" customHeight="1">
      <c r="A78" s="204" t="str">
        <f>Seeds!AA78</f>
        <v>M1-NyO-30a-I-1</v>
      </c>
      <c r="B78" s="204" t="str">
        <f>Seeds!Z78</f>
        <v>{
    "id": "M1-NyO-30a-I-1",
    "stimulus": "&lt;p&gt;Selecciona la opción correcta.&lt;/p&gt;&lt;div style=\"display:flex; justify-content:center;\"&gt;&lt;div class=\"lemo-fixed-to-responsive\" style=\"max-width: 300px;max-height: 300px;position: relative;width: 100%;display: inline-block;\"&gt;&lt;img src=\"https://blueberry-assets.oneclick.es/M1_NyO_30a_1.svg\" alt=\"\" tabindex=\"0\"&gt;&lt;/img&gt;&lt;div class=\"lemo-graphie-container\" style=\"position: absolute;top: 0;left: 0;width: 100%;height: 100%;\"&gt;&lt;div class=\"lemo-graphie\" style=\"position: relative; width: 100%; height: 100%;\"&gt;&lt;span class=\"lemo-graphie-label\" style=\"position: absolute; left: 43.5%; top: 36%;\"&gt;&lt;p style=\"font-size:30px;\"&gt;&lt;b&gt;{{Q2}}&lt;/b&gt;&lt;/p&gt;&lt;/span&gt;&lt;/div&gt;&lt;/div&gt;&lt;/div&gt;&lt;/div&gt;",
    "template": "&lt;p&gt;El número {{Q2}} se descompone como {{response}} decenas y {{response}} unidades.&lt;/p&gt;",
    "hint": "&lt;p&gt;10 unidades = 1 decena&lt;/p&gt;",
    "feedback": "&lt;div style=\"display:flex; justify-content:center;\"&gt;&lt;div class=\"lemo-fixed-to-responsive\" style=\"max-width: 300px;max-height: 300px;position: relative;width: 100%;display: inline-block;\"&gt;&lt;img src=\"https://blueberry-assets.oneclick.es/M1_NyO_30a_1.svg\" alt=\"\" tabindex=\"0\"&gt;&lt;/img&gt;&lt;div class=\"lemo-graphie-container\" style=\"position: absolute;top: 0;left: 0;width: 100%;height: 100%;\"&gt;&lt;div class=\"lemo-graphie\" style=\"position: relative; width: 100%; height: 100%;\"&gt;&lt;span class=\"lemo-graphie-label\" style=\"position: absolute; left: 43.5%; top: 36%;\"&gt;&lt;p style=\"font-size:30px;\"&gt;&lt;b&gt;{{Q2}}&lt;/b&gt;&lt;/p&gt;&lt;/span&gt;&lt;/div&gt;&lt;/div&gt;&lt;/div&gt;&lt;/div&gt;&lt;p&gt;{{Q2}} -&gt; {{T1}} decenas y {{T2}} unidades&lt;/p&gt;",
    "seed": {
        "parameters": [
            {
                "name": "Q2",
                "label": null,
                "min": 30,
                "max": 49,
                "step": 1
            }
        ],
        "calculated": [
            {
                "name": "T1",
                "label": "{{function}}",
                "function": "math.floor({{Q2}}/10)",
                "temp": true
            },
            {
                "name": "T2",
                "label": "{{function}}",
                "function": "{{Q2}}-math.floor({{Q2}}/10)*10",
                "temp": true
            },
            {
                "name": "T3",
                "label": "{{function}}",
                "function": "math.floor({{Q2}}/10)+1",
                "temp": true
            },
            {
                "name": "T4",
                "label": "{{function}}",
                "function": "{{Q2}}-math.floor({{Q2}}/10)*10+2",
                "temp": true
            },
            {
                "name": "A1",
                "label": "{{T1}} decenas {{T2}} unidades."
            },
            {
                "name": "A2",
                "label": "{{T3}} decenas {{T2}} unidades.",
                "incorrect": true
            },
            {
                "name": "A3",
                "label": "{{T1}} decenas {{T4}} unidades.",
                "incorrect": true
            }
        ],
        "uniques": true
    },
    "algorithm": {
        "name": "trueFalse",
        "template": "Multiple choice – standard",
        "params": {
            "countCorrect": 1,
            "countIncorrect": 2,
            "showCheckIcon": false,
            "columns": 3
        }
    }
}</v>
      </c>
      <c r="C78" s="204" t="str">
        <f t="shared" si="1"/>
        <v>#REF!</v>
      </c>
      <c r="D78" s="205" t="str">
        <f t="shared" si="2"/>
        <v>#REF!</v>
      </c>
    </row>
    <row r="79" ht="15.75" customHeight="1">
      <c r="A79" s="204" t="str">
        <f>Seeds!AA79</f>
        <v>M1-NyO-30a-I-2</v>
      </c>
      <c r="B79" s="204" t="str">
        <f>Seeds!Z79</f>
        <v>{"id":"M1-NyO-30a-I-2","stimulus":"&lt;p&gt;Elige la opción correcta.&lt;/p&gt;&lt;div style=\"display:flex; justify-content:center;\"&gt;&lt;div class=\"lemo-fixed-to-responsive\" style=\"max-width: 300px;max-height: 300px;position: relative;width: 100%;display: inline-block;\"&gt;&lt;img src=\"https://blueberry-assets.oneclick.es/M1_NyO_30a_1.svg\" alt=\"\" tabindex=\"0\"&gt;&lt;/img&gt;&lt;div class=\"lemo-graphie-container\" style=\"position: absolute;top: 0;left: 0;width: 100%;height: 100%;\"&gt;&lt;div class=\"lemo-graphie\" style=\"position: relative; width: 100%; height: 100%;\"&gt;&lt;span class=\"lemo-graphie-label\" style=\"position: absolute; left: 43.5%; top: 36%;\"&gt;&lt;p style=\"font-size:30px;\"&gt;&lt;b&gt;{{Q2}}&lt;/b&gt;&lt;/p&gt;&lt;/span&gt;&lt;/div&gt;&lt;/div&gt;&lt;/div&gt;&lt;/div&gt;","template":"&lt;p&gt;El número {{Q2}} se descompone como {{response}} decenas y {{response}} unidades.&lt;/p&gt;","hint":"&lt;p&gt;10 unidades = 1 decena&lt;/p&gt;","feedback":"&lt;div style=\"display:flex; justify-content:center;\"&gt;&lt;div class=\"lemo-fixed-to-responsive\" style=\"max-width: 300px;max-height: 300px;position: relative;width: 100%;display: inline-block;\"&gt;&lt;img src=\"https://blueberry-assets.oneclick.es/M1_NyO_30a_1.svg\" alt=\"\" tabindex=\"0\"&gt;&lt;/img&gt;&lt;div class=\"lemo-graphie-container\" style=\"position: absolute;top: 0;left: 0;width: 100%;height: 100%;\"&gt;&lt;div class=\"lemo-graphie\" style=\"position: relative; width: 100%; height: 100%;\"&gt;&lt;span class=\"lemo-graphie-label\" style=\"position: absolute; left: 43.5%; top: 36%;\"&gt;&lt;p style=\"font-size:30px;\"&gt;&lt;b&gt;{{Q2}}&lt;/b&gt;&lt;/p&gt;&lt;/span&gt;&lt;/div&gt;&lt;/div&gt;&lt;/div&gt;&lt;/div&gt;&lt;p&gt;{{Q2}} -&gt; {{T1}} decenas y {{T2}} unidades&lt;/p&gt;","seed":{"parameters":[{"name":"Q2","label":null,"min":30,"max":49,"step":1}],"calculated":[{"name":"T1","label":"{{function}}","function":"math.floor({{Q2}}/10)","temp":true},{"name":"T2","label":"{{function}}","function":"{{Q2}}-math.floor({{Q2}}/10)*10","temp":true},{"name":"T3","label":"{{function}}","function":"math.floor({{Q2}}/10)+1","temp":true},{"name":"T4","label":"{{function}}","function":"{{Q2}}-math.floor({{Q2}}/10)*10+2","temp":true},{"name":"A1","label":"{{function}}","function":"{{T1}}","group":1},{"name":"A2","label":"{{function}}","function":"{{T3}}","incorrect":true,"group":1},{"name":"A3","label":"{{function}}","function":"{{T2}}","group":2},{"name":"A4","label":"{{function}}","function":"{{T4}}","incorrect":true,"group":2}],"uniques":true},"algorithm":{"name":"groupResponses","template":"Cloze with drop down"}}</v>
      </c>
      <c r="C79" s="204" t="str">
        <f t="shared" si="1"/>
        <v>#REF!</v>
      </c>
      <c r="D79" s="205" t="str">
        <f t="shared" si="2"/>
        <v>#REF!</v>
      </c>
    </row>
    <row r="80" ht="15.75" customHeight="1">
      <c r="A80" s="204" t="str">
        <f>Seeds!AA80</f>
        <v>M1-NyO-30a-E-1</v>
      </c>
      <c r="B80" s="204" t="str">
        <f>Seeds!Z80</f>
        <v>{"id":"M1-NyO-30a-E-1","stimulus":"&lt;p&gt;¿Cuántas decenas y unidades son el número {{T2}}?&lt;/p&gt;","feedback":"&lt;p&gt;10 unidades = 1 decena&lt;/p&gt;","hint":"&lt;p&gt;10 unidades = 1 decena&lt;/p&gt;","template":"&lt;p&gt;Son {{response}} decenas y {{response}} unidades.&lt;/p&gt;","seed":{"parameters":[{"name":"Q1","label":null,"list":[3,4]},{"name":"Q2","label":null,"min":2,"max":9,"step":1}],"calculated":[{"name":"A1","label":"{{function}}","function":"{{Q1}}"},{"name":"A2","label":"{{function}}","function":"{{Q2}}"},{"name":"T2","function":"{{Q1}}*10+{{Q2}}","temp":true}],"uniques":true},"algorithm":{"name":"calculateOperation","params":{"method":"equivLiteral","keyboard":"NUMERICAL"}}}</v>
      </c>
      <c r="C80" s="204" t="str">
        <f t="shared" si="1"/>
        <v>#REF!</v>
      </c>
      <c r="D80" s="205" t="str">
        <f t="shared" si="2"/>
        <v>#REF!</v>
      </c>
    </row>
    <row r="81" ht="15.75" customHeight="1">
      <c r="A81" s="204" t="str">
        <f>Seeds!AA81</f>
        <v>M1-NyO-30a-E-2</v>
      </c>
      <c r="B81" s="204" t="str">
        <f>Seeds!Z81</f>
        <v>{"id":"M1-NyO-30a-E-2","stimulus":"&lt;p&gt;¿Qué número es {{Q1}} decenas y {{Q2}} unidades?&lt;/p&gt;","feedback":"&lt;p&gt;Como 1 decena son 10 unidades, entonces hay {{T1}} unidades.&lt;/p&gt;&lt;p&gt;Esas {{T1}} más las {{Q2}} unidades sueltas dan {{A1}}.&lt;/p&gt;","hint":"&lt;p&gt;10 unidades = 1 decena&lt;/p&gt;","template":"&lt;p&gt;El número es {{response}}.&lt;/p&gt;","seed":{"parameters":[{"name":"Q1","label":null,"list":[3,4]},{"name":"Q2","label":null,"min":2,"max":9,"step":1}],"calculated":[{"name":"A1","label":"{{function}}","function":"{{Q1}}*10+{{Q2}}"},{"name":"T1","label":null,"function":"{{Q1}}*10","temp":true}],"uniques":true},"algorithm":{"name":"calculateOperation","params":{"method":"equivLiteral","keyboard":"NUMERICAL"}}}</v>
      </c>
      <c r="C81" s="204" t="str">
        <f t="shared" si="1"/>
        <v>#REF!</v>
      </c>
      <c r="D81" s="205" t="str">
        <f t="shared" si="2"/>
        <v>#REF!</v>
      </c>
    </row>
    <row r="82" ht="15.75" customHeight="1">
      <c r="A82" s="204" t="str">
        <f>Seeds!AA82</f>
        <v>M1-NyO-7a-I-1</v>
      </c>
      <c r="B82" s="204" t="str">
        <f>Seeds!Z82</f>
        <v>{
    "id": "M1-NyO-7a-I-1",
    "stimulus": "&lt;p&gt;Selecciona cómo se lee {{Q1}}.&lt;/p&gt;",
    "hint": "&lt;table style=\"width: 100%;border: hidden;\"&gt;&lt;tbody&gt;&lt;tr&gt;&lt;td style=\"width: 33%;border: hidden;\"&gt;&lt;p&gt;51: cincuenta y uno&lt;/p&gt;&lt;p&gt;52: cincuenta y dos&lt;/p&gt;&lt;p&gt;53: cincuenta y tres&lt;/p&gt;&lt;p&gt;...&lt;/p&gt;&lt;/td&gt;&lt;td style=\"width: 33%;border: hidden;\"&gt;&lt;p&gt;61: sesenta y uno&lt;/p&gt;&lt;p&gt;62: sesenta y dos&lt;/p&gt;&lt;p&gt;63: sesenta y tres&lt;/p&gt;&lt;p&gt;...&lt;/p&gt;&lt;/td&gt;&lt;td style=\"width: 33%;border: hidden;\"&gt;&lt;p&gt;71: setenta y uno&lt;/p&gt;&lt;p&gt;72: setenta y dos&lt;/p&gt;&lt;p&gt;73: setenta y tres&lt;/p&gt;&lt;p&gt;...&lt;/p&gt;&lt;/td&gt;&lt;/tr&gt;&lt;/tbody&gt;&lt;/table&gt;",
    "feedback": "&lt;table style=\"width: 100%;border: hidden;\"&gt;&lt;tbody&gt;&lt;tr&gt;&lt;td style=\"width: 33%;border: hidden;\"&gt;&lt;p&gt;51: cincuenta y uno&lt;/p&gt;&lt;p&gt;52: cincuenta y dos&lt;/p&gt;&lt;p&gt;53: cincuenta y tres&lt;/p&gt;&lt;p&gt;...&lt;/p&gt;&lt;/td&gt;&lt;td style=\"width: 33%;border: hidden;\"&gt;&lt;p&gt;61: sesenta y uno&lt;/p&gt;&lt;p&gt;62: sesenta y dos&lt;/p&gt;&lt;p&gt;63: sesenta y tres&lt;/p&gt;&lt;p&gt;...&lt;/p&gt;&lt;/td&gt;&lt;td style=\"width: 33%;border: hidden;\"&gt;&lt;p&gt;71: setenta y uno&lt;/p&gt;&lt;p&gt;72: setenta y dos&lt;/p&gt;&lt;p&gt;73: setenta y tres&lt;/p&gt;&lt;p&gt;...&lt;/p&gt;&lt;/td&gt;&lt;/tr&gt;&lt;/tbody&gt;&lt;/table&gt;",
    "seed": {
        "parameters": [
            {
                "name": "Q1",
                "label": null,
                "min": 50,
                "max": 79,
                "step": 1
            },
            {
                "name": "Q2",
                "label": null,
                "min": 50,
                "max": 79,
                "step": 1
            },
            {
                "name": "Q3",
                "label": null,
                "min": 50,
                "max": 79,
                "step": 1
            }
        ],
        "calculated": [
            {
                "name": "A1",
                "label": "{{function}}",
                "function": "Lemonlib.numToWords({{Q1}},'es')[0].toUpperCase() + Lemonlib.numToWords({{Q1}},'es').slice(1,)"
            },
            {
                "name": "A2",
                "label": "{{function}}",
                "function": "Lemonlib.numToWords({{Q2}},'es')[0].toUpperCase() + Lemonlib.numToWords({{Q2}},'es').slice(1,)",
                "incorrect": true
            },
            {
                "name": "A3",
                "label": "{{function}}",
                "function": "Lemonlib.numToWords({{Q3}},'es')[0].toUpperCase() + Lemonlib.numToWords({{Q3}},'es').slice(1,)",
                "incorrect": true
            }
        ],
        "uniques": true
    },
    "algorithm": {
        "name": "trueFalse",
        "template": "Multiple choice – standard",
        "params": {
            "countCorrect": 1,
            "countIncorrect": 2,
            "showCheckIcon": false,
            "columns": 3
        }
    }
}</v>
      </c>
      <c r="C82" s="204" t="str">
        <f t="shared" si="1"/>
        <v>#REF!</v>
      </c>
      <c r="D82" s="205" t="str">
        <f t="shared" si="2"/>
        <v>#REF!</v>
      </c>
    </row>
    <row r="83" ht="15.75" customHeight="1">
      <c r="A83" s="204" t="str">
        <f>Seeds!AA83</f>
        <v>M1-NyO-7a-I-2</v>
      </c>
      <c r="B83" s="204" t="str">
        <f>Seeds!Z83</f>
        <v>{"id":"M1-NyO-7a-I-2","stimulus":"&lt;p&gt;Arrastra cada número con su palabra correspondiente.&lt;/p&gt;","feedback":"&lt;table style=\"width: 100%;border: hidden;\"&gt;&lt;tbody&gt;&lt;tr&gt;&lt;td style=\"width: 33%;border: hidden;\"&gt;&lt;p&gt;51: cincuenta y uno&lt;/p&gt;&lt;p&gt;52: cincuenta y dos&lt;/p&gt;&lt;p&gt;53: cincuenta y tres&lt;/p&gt;&lt;p&gt;...&lt;/p&gt;&lt;/td&gt;&lt;td style=\"width: 33%;border: hidden;\"&gt;&lt;p&gt;61: sesenta y uno&lt;/p&gt;&lt;p&gt;62: sesenta y dos&lt;/p&gt;&lt;p&gt;63: sesenta y tres&lt;/p&gt;&lt;p&gt;...&lt;/p&gt;&lt;/td&gt;&lt;td style=\"width: 33%;border: hidden;\"&gt;&lt;p&gt;71: setenta y uno&lt;/p&gt;&lt;p&gt;72: setenta y dos&lt;/p&gt;&lt;p&gt;73: setenta y tres&lt;/p&gt;&lt;p&gt;...&lt;/p&gt;&lt;/td&gt;&lt;/tr&gt;&lt;/tbody&gt;&lt;/table&gt;","hint":"&lt;table style=\"width: 100%;border: hidden;\"&gt;&lt;tbody&gt;&lt;tr&gt;&lt;td style=\"width: 33%;border: hidden;\"&gt;&lt;p&gt;51: cincuenta y uno&lt;/p&gt;&lt;p&gt;52: cincuenta y dos&lt;/p&gt;&lt;p&gt;53: cincuenta y tres&lt;/p&gt;&lt;p&gt;...&lt;/p&gt;&lt;/td&gt;&lt;td style=\"width: 33%;border: hidden;\"&gt;&lt;p&gt;61: sesenta y uno&lt;/p&gt;&lt;p&gt;62: sesenta y dos&lt;/p&gt;&lt;p&gt;63: sesenta y tres&lt;/p&gt;&lt;p&gt;...&lt;/p&gt;&lt;/td&gt;&lt;td style=\"width: 33%;border: hidden;\"&gt;&lt;p&gt;71: setenta y uno&lt;/p&gt;&lt;p&gt;72: setenta y dos&lt;/p&gt;&lt;p&gt;73: setenta y tres&lt;/p&gt;&lt;p&gt;...&lt;/p&gt;&lt;/td&gt;&lt;/tr&gt;&lt;/tbody&gt;&lt;/table&gt;","template":"&lt;p&gt;{{T1}}: {{response}}&lt;/p&gt;&lt;p&gt;{{T2}}: {{response}}&lt;/p&gt;&lt;p&gt;{{T3}}: {{response}}&lt;/p&gt;","seed":{"parameters":[{"name":"Q1","label":null,"min":50,"max":79,"step":1},{"name":"Q2","label":null,"min":30,"max":49,"step":1},{"name":"Q3","label":null,"min":30,"max":49,"step":1}],"calculated":[{"name":"T1","label":"{{function}}","function":"Lemonlib.numToWords({{Q1}}, 'es')[0].toUpperCase() + Lemonlib.numToWords({{Q1}}, 'es').slice(1,)","temp":true},{"name":"T2","label":"{{function}}","function":"Lemonlib.numToWords({{Q2}}, 'es')[0].toUpperCase() + Lemonlib.numToWords({{Q2}}, 'es').slice(1,)","temp":true},{"name":"T3","label":"{{function}}","function":"Lemonlib.numToWords({{Q3}}, 'es')[0].toUpperCase() + Lemonlib.numToWords({{Q3}}, 'es').slice(1,)","temp":true},{"name":"A1","label":"{{function}}","function":" {{Q1}}"},{"name":"A2","label":"{{function}}","function":" {{Q2}}"},{"name":"A3","label":"{{function}}","function":" {{Q3}}"}],"uniques":true},"algorithm":{"name":"calculateOperation","template":"Cloze with drag &amp; drop","params":{"keyboard":"NUMERICAL"}}}</v>
      </c>
      <c r="C83" s="204" t="str">
        <f t="shared" si="1"/>
        <v>#REF!</v>
      </c>
      <c r="D83" s="205" t="str">
        <f t="shared" si="2"/>
        <v>#REF!</v>
      </c>
    </row>
    <row r="84" ht="15.75" customHeight="1">
      <c r="A84" s="204" t="str">
        <f>Seeds!AA84</f>
        <v>M1-NyO-7a-E-1</v>
      </c>
      <c r="B84" s="204" t="str">
        <f>Seeds!Z84</f>
        <v>{"id":"M1-NyO-7a-E-1","stimulus":"&lt;p&gt;Arrastra los números correctos.&lt;/p&gt;","feedback":"&lt;table style=\"width: 100%;border: hidden;\"&gt;&lt;tbody&gt;&lt;tr&gt;&lt;td style=\"width: 33%;border: hidden;\"&gt;&lt;p&gt;51: cincuenta y uno&lt;/p&gt;&lt;p&gt;52: cincuenta y dos&lt;/p&gt;&lt;p&gt;53: cincuenta y tres&lt;/p&gt;&lt;p&gt;...&lt;/p&gt;&lt;/td&gt;&lt;td style=\"width: 33%;border: hidden;\"&gt;&lt;p&gt;61: sesenta y uno&lt;/p&gt;&lt;p&gt;62: sesenta y dos&lt;/p&gt;&lt;p&gt;63: sesenta y tres&lt;/p&gt;&lt;p&gt;...&lt;/p&gt;&lt;/td&gt;&lt;td style=\"width: 33%;border: hidden;\"&gt;&lt;p&gt;71: setenta y uno&lt;/p&gt;&lt;p&gt;72: setenta y dos&lt;/p&gt;&lt;p&gt;73: setenta y tres&lt;/p&gt;&lt;p&gt;...&lt;/p&gt;&lt;/td&gt;&lt;/tr&gt;&lt;/tbody&gt;&lt;/table&gt;","hint":"&lt;table style=\"width: 100%;border: hidden;\"&gt;&lt;tbody&gt;&lt;tr&gt;&lt;td style=\"width: 33%;border: hidden;\"&gt;&lt;p&gt;51: cincuenta y uno&lt;/p&gt;&lt;p&gt;52: cincuenta y dos&lt;/p&gt;&lt;p&gt;53: cincuenta y tres&lt;/p&gt;&lt;p&gt;...&lt;/p&gt;&lt;/td&gt;&lt;td style=\"width: 33%;border: hidden;\"&gt;&lt;p&gt;61: sesenta y uno&lt;/p&gt;&lt;p&gt;62: sesenta y dos&lt;/p&gt;&lt;p&gt;63: sesenta y tres&lt;/p&gt;&lt;p&gt;...&lt;/p&gt;&lt;/td&gt;&lt;td style=\"width: 33%;border: hidden;\"&gt;&lt;p&gt;71: setenta y uno&lt;/p&gt;&lt;p&gt;72: setenta y dos&lt;/p&gt;&lt;p&gt;73: setenta y tres&lt;/p&gt;&lt;p&gt;...&lt;/p&gt;&lt;/td&gt;&lt;/tr&gt;&lt;/tbody&gt;&lt;/table&gt;","template":"&lt;p&gt;{{Q1}}: {{response}}&lt;/p&gt;&lt;p&gt;{{Q2}}: {{response}}&lt;/p&gt;","seed":{"parameters":[{"name":"Q1","label":null,"min":50,"max":79,"step":1},{"name":"Q2","label":null,"min":30,"max":49,"step":1},{"name":"Q3","label":null,"min":30,"max":49,"step":1}],"calculated":[{"name":"A1","label":"{{function}}","function":"Lemonlib.numToWords({{Q1}},'es')"},{"name":"A2","label":"{{function}}","function":"Lemonlib.numToWords({{Q2}},'es')"},{"name":"A3","label":"{{function}}","function":"Lemonlib.numToWords({{Q3}},'es')","incorrect":true}],"uniques":true},"algorithm":{"name":"calculateOperation","template":"Cloze with drag &amp; drop","params":{"keyboard":"NUMERICAL"}}}</v>
      </c>
      <c r="C84" s="204" t="str">
        <f t="shared" si="1"/>
        <v>#REF!</v>
      </c>
      <c r="D84" s="205" t="str">
        <f t="shared" si="2"/>
        <v>#REF!</v>
      </c>
    </row>
    <row r="85" ht="15.75" customHeight="1">
      <c r="A85" s="204" t="str">
        <f>Seeds!AA85</f>
        <v>M1-NyO-7a-E-2</v>
      </c>
      <c r="B85" s="204" t="str">
        <f>Seeds!Z85</f>
        <v>{"id":"M1-NyO-7a-E-2","stimulus":"&lt;p&gt;Di si estas frases son verdaderas o falsas.&lt;/p&gt;","template":"{{response}}","hint":"&lt;table style=\"width: 100%;border: hidden;\"&gt;&lt;tbody&gt;&lt;tr&gt;&lt;td style=\"width: 33%;border: hidden;\"&gt;&lt;p&gt;51: cincuenta y uno&lt;/p&gt;&lt;p&gt;52: cincuenta y dos&lt;/p&gt;&lt;p&gt;53: cincuenta y tres&lt;/p&gt;&lt;p&gt;...&lt;/p&gt;&lt;/td&gt;&lt;td style=\"width: 33%;border: hidden;\"&gt;&lt;p&gt;61: sesenta y uno&lt;/p&gt;&lt;p&gt;62: sesenta y dos&lt;/p&gt;&lt;p&gt;63: sesenta y tres&lt;/p&gt;&lt;p&gt;...&lt;/p&gt;&lt;/td&gt;&lt;td style=\"width: 33%;border: hidden;\"&gt;&lt;p&gt;71: setenta y uno&lt;/p&gt;&lt;p&gt;72: setenta y dos&lt;/p&gt;&lt;p&gt;73: setenta y tres&lt;/p&gt;&lt;p&gt;...&lt;/p&gt;&lt;/td&gt;&lt;/tr&gt;&lt;/tbody&gt;&lt;/table&gt;","feedback":"&lt;table style=\"width: 100%;border: hidden;\"&gt;&lt;tbody&gt;&lt;tr&gt;&lt;td style=\"width: 33%;border: hidden;\"&gt;&lt;p&gt;51: cincuenta y uno&lt;/p&gt;&lt;p&gt;52: cincuenta y dos&lt;/p&gt;&lt;p&gt;53: cincuenta y tres&lt;/p&gt;&lt;p&gt;...&lt;/p&gt;&lt;/td&gt;&lt;td style=\"width: 33%;border: hidden;\"&gt;&lt;p&gt;61: sesenta y uno&lt;/p&gt;&lt;p&gt;62: sesenta y dos&lt;/p&gt;&lt;p&gt;63: sesenta y tres&lt;/p&gt;&lt;p&gt;...&lt;/p&gt;&lt;/td&gt;&lt;td style=\"width: 33%;border: hidden;\"&gt;&lt;p&gt;71: setenta y uno&lt;/p&gt;&lt;p&gt;72: setenta y dos&lt;/p&gt;&lt;p&gt;73: setenta y tres&lt;/p&gt;&lt;p&gt;...&lt;/p&gt;&lt;/td&gt;&lt;/tr&gt;&lt;/tbody&gt;&lt;/table&gt;","seed":{"parameters":[{"name":"Q1","label":null,"min":50,"max":79,"step":1},{"name":"Q2","label":null,"min":50,"max":79,"step":1},{"name":"Q3","label":null,"min":50,"max":79,"step":1}],"calculated":[{"name":"T1","label":"{{function}}","function":"Lemonlib.numToWords({{Q1}},'es')","temp":true},{"name":"T2","label":"{{function}}","function":"Lemonlib.numToWords({{Q3}},'es')","temp":true},{"name":"A1","label":"El número {{Q1}} se lee \"{{T1}}\"."},{"name":"A2","label":"El número {{Q2}} se lee \"{{T2}}\".","incorrect":true}],"uniques":true},"algorithm":{"name":"trueFalse","template":"Choice matrix – inline","params":{"countCorrect":1,"countIncorrect":1,"showCheckIcon":false,"options":["Verdadero","Falso"]}}}</v>
      </c>
      <c r="C85" s="204" t="str">
        <f t="shared" si="1"/>
        <v>#REF!</v>
      </c>
      <c r="D85" s="205" t="str">
        <f t="shared" si="2"/>
        <v>#REF!</v>
      </c>
    </row>
    <row r="86" ht="15.75" customHeight="1">
      <c r="A86" s="204" t="str">
        <f>Seeds!AA86</f>
        <v>M1-NyO-7b-I-1</v>
      </c>
      <c r="B86" s="204" t="str">
        <f>Seeds!Z86</f>
        <v>{"id":"M1-NyO-7b-I-1","stimulus":"&lt;p&gt;Elige la opción correcta.&lt;/p&gt;","template":"&lt;p&gt;El número {{T1}} se escribe {{response}}&lt;/p&gt;","hint":"&lt;table style=\"width: 100%;border: hidden;\"&gt;&lt;tbody&gt;&lt;tr&gt;&lt;td style=\"width: 33%;border: hidden;\"&gt;&lt;p&gt;51: cincuenta y uno&lt;/p&gt;&lt;p&gt;52: cincuenta y dos&lt;/p&gt;&lt;p&gt;53: cincuenta y tres&lt;/p&gt;&lt;p&gt;...&lt;/p&gt;&lt;/td&gt;&lt;td style=\"width: 33%;border: hidden;\"&gt;&lt;p&gt;61: sesenta y uno&lt;/p&gt;&lt;p&gt;62: sesenta y dos&lt;/p&gt;&lt;p&gt;63: sesenta y tres&lt;/p&gt;&lt;p&gt;...&lt;/p&gt;&lt;/td&gt;&lt;td style=\"width: 33%;border: hidden;\"&gt;&lt;p&gt;71: setenta y uno&lt;/p&gt;&lt;p&gt;72: setenta y dos&lt;/p&gt;&lt;p&gt;73: setenta y tres&lt;/p&gt;&lt;p&gt;...&lt;/p&gt;&lt;/td&gt;&lt;/tr&gt;&lt;/tbody&gt;&lt;/table&gt;","feedback":"&lt;table style=\"width: 100%;border: hidden;\"&gt;&lt;tbody&gt;&lt;tr&gt;&lt;td style=\"width: 33%;border: hidden;\"&gt;&lt;p&gt;51: cincuenta y uno&lt;/p&gt;&lt;p&gt;52: cincuenta y dos&lt;/p&gt;&lt;p&gt;53: cincuenta y tres&lt;/p&gt;&lt;p&gt;...&lt;/p&gt;&lt;/td&gt;&lt;td style=\"width: 33%;border: hidden;\"&gt;&lt;p&gt;61: sesenta y uno&lt;/p&gt;&lt;p&gt;62: sesenta y dos&lt;/p&gt;&lt;p&gt;63: sesenta y tres&lt;/p&gt;&lt;p&gt;...&lt;/p&gt;&lt;/td&gt;&lt;td style=\"width: 33%;border: hidden;\"&gt;&lt;p&gt;71: setenta y uno&lt;/p&gt;&lt;p&gt;72: setenta y dos&lt;/p&gt;&lt;p&gt;73: setenta y tres&lt;/p&gt;&lt;p&gt;...&lt;/p&gt;&lt;/td&gt;&lt;/tr&gt;&lt;/tbody&gt;&lt;/table&gt;","seed":{"parameters":[{"name":"Q1","label":null,"min":50,"max":79,"step":1},{"name":"Q2","label":null,"min":50,"max":79,"step":1},{"name":"Q3","label":null,"min":50,"max":79,"step":1}],"calculated":[{"name":"T1","label":"{{function}}","function":"Lemonlib.numToWords({{Q1}},'es')","temp":true},{"name":"A1","label":"{{function}}","function":"{{Q1}}","group":1},{"name":"A2","label":"{{function}}","function":"{{Q2}}","incorrect":true,"group":1},{"name":"A3","label":"{{function}}","function":"{{Q3}}","incorrect":true,"group":1}],"uniques":true},"algorithm":{"name":"groupResponses","template":"Cloze with drop down"}}</v>
      </c>
      <c r="C86" s="204" t="str">
        <f t="shared" si="1"/>
        <v>#REF!</v>
      </c>
      <c r="D86" s="205" t="str">
        <f t="shared" si="2"/>
        <v>#REF!</v>
      </c>
    </row>
    <row r="87" ht="15.75" customHeight="1">
      <c r="A87" s="204" t="str">
        <f>Seeds!AA87</f>
        <v>M1-NyO-7b-I-2</v>
      </c>
      <c r="B87" s="204" t="str">
        <f>Seeds!Z87</f>
        <v>{"id":"M1-NyO-7b-I-2","stimulus":"&lt;p&gt;El número \"{{T1}}\" es...&lt;/p&gt;","hint":"&lt;table style=\"width: 100%;border: hidden;\"&gt;&lt;tbody&gt;&lt;tr&gt;&lt;td style=\"width: 33%;border: hidden;\"&gt;&lt;p&gt;51: cincuenta y uno&lt;/p&gt;&lt;p&gt;52: cincuenta y dos&lt;/p&gt;&lt;p&gt;53: cincuenta y tres&lt;/p&gt;&lt;p&gt;...&lt;/p&gt;&lt;/td&gt;&lt;td style=\"width: 33%;border: hidden;\"&gt;&lt;p&gt;61: sesenta y uno&lt;/p&gt;&lt;p&gt;62: sesenta y dos&lt;/p&gt;&lt;p&gt;63: sesenta y tres&lt;/p&gt;&lt;p&gt;...&lt;/p&gt;&lt;/td&gt;&lt;td style=\"width: 33%;border: hidden;\"&gt;&lt;p&gt;71: setenta y uno&lt;/p&gt;&lt;p&gt;72: setenta y dos&lt;/p&gt;&lt;p&gt;73: setenta y tres&lt;/p&gt;&lt;p&gt;...&lt;/p&gt;&lt;/td&gt;&lt;/tr&gt;&lt;/tbody&gt;&lt;/table&gt;","feedback":"&lt;table style=\"width: 100%;border: hidden;\"&gt;&lt;tbody&gt;&lt;tr&gt;&lt;td style=\"width: 33%;border: hidden;\"&gt;&lt;p&gt;51: cincuenta y uno&lt;/p&gt;&lt;p&gt;52: cincuenta y dos&lt;/p&gt;&lt;p&gt;53: cincuenta y tres&lt;/p&gt;&lt;p&gt;...&lt;/p&gt;&lt;/td&gt;&lt;td style=\"width: 33%;border: hidden;\"&gt;&lt;p&gt;61: sesenta y uno&lt;/p&gt;&lt;p&gt;62: sesenta y dos&lt;/p&gt;&lt;p&gt;63: sesenta y tres&lt;/p&gt;&lt;p&gt;...&lt;/p&gt;&lt;/td&gt;&lt;td style=\"width: 33%;border: hidden;\"&gt;&lt;p&gt;71: setenta y uno&lt;/p&gt;&lt;p&gt;72: setenta y dos&lt;/p&gt;&lt;p&gt;73: setenta y tres&lt;/p&gt;&lt;p&gt;...&lt;/p&gt;&lt;/td&gt;&lt;/tr&gt;&lt;/tbody&gt;&lt;/table&gt;","seed":{"parameters":[{"name":"Q1","label":null,"min":50,"max":79,"step":1},{"name":"Q2","label":null,"min":50,"max":79,"step":1},{"name":"Q3","label":null,"min":50,"max":79,"step":1}],"calculated":[{"name":"T1","label":"{{function}}","function":"Lemonlib.numToWords({{Q1}},'es')","temp":true},{"name":"A1","label":"{{function}}","function":" {{Q1}}","incorrect":false},{"name":"A2","label":"{{function}}","function":"{{Q2}}","incorrect":true},{"name":"A3","label":"{{function}}","function":"{{Q3}}","incorrect":true}],"uniques":true},"algorithm":{"name":"trueFalse","template":"Multiple choice – standard","params":{"countCorrect":1,"countIncorrect":2,"showCheckIcon": false,
            "columns": 3}}}</v>
      </c>
      <c r="C87" s="204" t="str">
        <f t="shared" si="1"/>
        <v>#REF!</v>
      </c>
      <c r="D87" s="205" t="str">
        <f t="shared" si="2"/>
        <v>#REF!</v>
      </c>
    </row>
    <row r="88" ht="15.75" customHeight="1">
      <c r="A88" s="204" t="str">
        <f>Seeds!AA88</f>
        <v>M1-NyO-7b-E-1</v>
      </c>
      <c r="B88" s="204" t="str">
        <f>Seeds!Z88</f>
        <v>{"id":"M1-NyO-7b-E-1","stimulus":"&lt;p&gt;Arrastra los números a su lugar correspondiente.&lt;/p&gt;","feedback":"&lt;table style=\"width: 100%;border: hidden;\"&gt;&lt;tbody&gt;&lt;tr&gt;&lt;td style=\"width: 33%;border: hidden;\"&gt;&lt;p&gt;51: cincuenta y uno&lt;/p&gt;&lt;p&gt;52: cincuenta y dos&lt;/p&gt;&lt;p&gt;53: cincuenta y tres&lt;/p&gt;&lt;p&gt;...&lt;/p&gt;&lt;/td&gt;&lt;td style=\"width: 33%;border: hidden;\"&gt;&lt;p&gt;61: sesenta y uno&lt;/p&gt;&lt;p&gt;62: sesenta y dos&lt;/p&gt;&lt;p&gt;63: sesenta y tres&lt;/p&gt;&lt;p&gt;...&lt;/p&gt;&lt;/td&gt;&lt;td style=\"width: 33%;border: hidden;\"&gt;&lt;p&gt;71: setenta y uno&lt;/p&gt;&lt;p&gt;72: setenta y dos&lt;/p&gt;&lt;p&gt;73: setenta y tres&lt;/p&gt;&lt;p&gt;...&lt;/p&gt;&lt;/td&gt;&lt;/tr&gt;&lt;/tbody&gt;&lt;/table&gt;","hint":"&lt;table style=\"width: 100%;border: hidden;\"&gt;&lt;tbody&gt;&lt;tr&gt;&lt;td style=\"width: 33%;border: hidden;\"&gt;&lt;p&gt;51: cincuenta y uno&lt;/p&gt;&lt;p&gt;52: cincuenta y dos&lt;/p&gt;&lt;p&gt;53: cincuenta y tres&lt;/p&gt;&lt;p&gt;...&lt;/p&gt;&lt;/td&gt;&lt;td style=\"width: 33%;border: hidden;\"&gt;&lt;p&gt;61: sesenta y uno&lt;/p&gt;&lt;p&gt;62: sesenta y dos&lt;/p&gt;&lt;p&gt;63: sesenta y tres&lt;/p&gt;&lt;p&gt;...&lt;/p&gt;&lt;/td&gt;&lt;td style=\"width: 33%;border: hidden;\"&gt;&lt;p&gt;71: setenta y uno&lt;/p&gt;&lt;p&gt;72: setenta y dos&lt;/p&gt;&lt;p&gt;73: setenta y tres&lt;/p&gt;&lt;p&gt;...&lt;/p&gt;&lt;/td&gt;&lt;/tr&gt;&lt;/tbody&gt;&lt;/table&gt;","seed":{"parameters":[{"name":"Q1","label":null,"min":50,"max":79,"step":1},{"name":"Q2","label":null,"min":50,"max":79,"step":1},{"name":"Q3","label":null,"min":50,"max":79,"step":1}],"calculated":[{"name":"A1","label":"{{Q1}}","function":"Lemonlib.numToWords({{Q1}},'es')[0].toUpperCase() + Lemonlib.numToWords({{Q1}},'es').slice(1,)"},{"name":"A2","label":"{{Q2}}","function":"Lemonlib.numToWords({{Q2}},'es')[0].toUpperCase() + Lemonlib.numToWords({{Q2}},'es').slice(1,)","incorrect":true},{"name":"A3","label":"{{Q3}}","function":"Lemonlib.numToWords({{Q3}},'es')[0].toUpperCase() + Lemonlib.numToWords({{Q3}},'es').slice(1,)","incorrect":true}],"isNumToWords":true,"uniques":true},"algorithm":{"name":"linkOperationResult","params":{"invert":false},"template":"match list"}}</v>
      </c>
      <c r="C88" s="204" t="str">
        <f t="shared" si="1"/>
        <v>#REF!</v>
      </c>
      <c r="D88" s="205" t="str">
        <f t="shared" si="2"/>
        <v>#REF!</v>
      </c>
    </row>
    <row r="89" ht="15.75" customHeight="1">
      <c r="A89" s="204" t="str">
        <f>Seeds!AA89</f>
        <v>M1-NyO-7b-E-2</v>
      </c>
      <c r="B89" s="204" t="str">
        <f>Seeds!Z89</f>
        <v>{"id":"M1-NyO-7b-E-2","stimulus":"&lt;p&gt;Arrastra los números correctos.&lt;/p&gt;","feedback":"&lt;table style=\"width: 100%;border: hidden;\"&gt;&lt;tbody&gt;&lt;tr&gt;&lt;td style=\"width: 33%;border: hidden;\"&gt;&lt;p&gt;51: cincuenta y uno&lt;/p&gt;&lt;p&gt;52: cincuenta y dos&lt;/p&gt;&lt;p&gt;53: cincuenta y tres&lt;/p&gt;&lt;p&gt;...&lt;/p&gt;&lt;/td&gt;&lt;td style=\"width: 33%;border: hidden;\"&gt;&lt;p&gt;61: sesenta y uno&lt;/p&gt;&lt;p&gt;62: sesenta y dos&lt;/p&gt;&lt;p&gt;63: sesenta y tres&lt;/p&gt;&lt;p&gt;...&lt;/p&gt;&lt;/td&gt;&lt;td style=\"width: 33%;border: hidden;\"&gt;&lt;p&gt;71: setenta y uno&lt;/p&gt;&lt;p&gt;72: setenta y dos&lt;/p&gt;&lt;p&gt;73: setenta y tres&lt;/p&gt;&lt;p&gt;...&lt;/p&gt;&lt;/td&gt;&lt;/tr&gt;&lt;/tbody&gt;&lt;/table&gt;","hint":"&lt;table style=\"width: 100%;border: hidden;\"&gt;&lt;tbody&gt;&lt;tr&gt;&lt;td style=\"width: 33%;border: hidden;\"&gt;&lt;p&gt;51: cincuenta y uno&lt;/p&gt;&lt;p&gt;52: cincuenta y dos&lt;/p&gt;&lt;p&gt;53: cincuenta y tres&lt;/p&gt;&lt;p&gt;...&lt;/p&gt;&lt;/td&gt;&lt;td style=\"width: 33%;border: hidden;\"&gt;&lt;p&gt;61: sesenta y uno&lt;/p&gt;&lt;p&gt;62: sesenta y dos&lt;/p&gt;&lt;p&gt;63: sesenta y tres&lt;/p&gt;&lt;p&gt;...&lt;/p&gt;&lt;/td&gt;&lt;td style=\"width: 33%;border: hidden;\"&gt;&lt;p&gt;71: setenta y uno&lt;/p&gt;&lt;p&gt;72: setenta y dos&lt;/p&gt;&lt;p&gt;73: setenta y tres&lt;/p&gt;&lt;p&gt;...&lt;/p&gt;&lt;/td&gt;&lt;/tr&gt;&lt;/tbody&gt;&lt;/table&gt;","template":"&lt;p&gt;{{T1}}: {{response}}&lt;/p&gt;&lt;p&gt;{{T2}}: {{response}}&lt;/p&gt;","seed":{"parameters":[{"name":"Q1","label":null,"min":50,"max":79,"step":1},{"name":"Q2","label":null,"min":50,"max":79,"step":1},{"name":"Q3","label":null,"min":50,"max":79,"step":1}],"calculated":[{"name":"T1","label":"{{function}}","function":"Lemonlib.numToWords({{Q1}}, 'es')[0].toUpperCase() + Lemonlib.numToWords({{Q1}}, 'es').slice(1,)","temp":true},{"name":"T2","label":"{{function}}","function":"Lemonlib.numToWords({{Q2}}, 'es')[0].toUpperCase() + Lemonlib.numToWords({{Q2}}, 'es').slice(1,)","temp":true},{"name":"A1","label":"{{function}}","function":"{{Q1}}"},{"name":"A2","label":"{{function}}","function":"{{Q2}}"},{"name":"A3","label":"{{function}}","function":"{{Q3}}","incorrect":true}],"uniques":true},"algorithm":{"name":"calculateOperation","template":"Cloze with drag &amp; drop","params":{"keyboard":"NUMERICAL"}}}</v>
      </c>
      <c r="C89" s="204" t="str">
        <f t="shared" si="1"/>
        <v>#REF!</v>
      </c>
      <c r="D89" s="205" t="str">
        <f t="shared" si="2"/>
        <v>#REF!</v>
      </c>
    </row>
    <row r="90" ht="15.75" customHeight="1">
      <c r="A90" s="204" t="str">
        <f>Seeds!AA90</f>
        <v>M1-NyO-7c-I-1</v>
      </c>
      <c r="B90" s="204" t="str">
        <f>Seeds!Z90</f>
        <v>{"id":"M1-NyO-7c-I-1","stimulus":"&lt;p&gt;Arrastra y ordena estos números de mayor a menor.&lt;/p&gt;","template":"&lt;p style=\"text-align:center;\"&gt;{{response}} &gt; {{response}} &gt; {{response}}&lt;/p&gt;","feedback":"&lt;p&gt;Los primeros números a partir de 50 son:&lt;/p&gt;&lt;p style=\"text-align: center\"&gt;51, 52, 53, 54 ...&lt;/p&gt;","hint":"&lt;p&gt;Los primeros números a partir de 50 son:&lt;/p&gt;&lt;p style=\"text-align: center\"&gt;51, 52, 53, 54 ...&lt;/p&gt;","seed":{"parameters":[{"name":"Q1","label":null,"min":50,"max":79,"step":1},{"name":"Q2","label":null,"min":50,"max":79,"step":1},{"name":"Q3","label":null,"min":50,"max":79,"step":1}],"calculated":[{"name":"A1","label":"{{function}}","function":"math.max({{Q1}}, {{Q2}}, {{Q3}})"},{"name":"A2","label":"{{function}}","function":"{{Q1}}+{{Q2}}+{{Q3}}-math.min({{Q1}}, {{Q2}}, {{Q3}})-math.max({{Q1}}, {{Q2}}, {{Q3}})"},{"name":"A3","label":"{{function}}","function":"math.min({{Q1}}, {{Q2}}, {{Q3}})"}],"uniques":true},"algorithm":{"name":"calculateOperation","template":"Cloze with drag &amp; drop","params":{"keyboard":"NUMERICAL"}}}</v>
      </c>
      <c r="C90" s="204" t="str">
        <f t="shared" si="1"/>
        <v>#REF!</v>
      </c>
      <c r="D90" s="205" t="str">
        <f t="shared" si="2"/>
        <v>#REF!</v>
      </c>
    </row>
    <row r="91" ht="15.75" customHeight="1">
      <c r="A91" s="204" t="str">
        <f>Seeds!AA91</f>
        <v>M1-NyO-7c-E-1</v>
      </c>
      <c r="B91" s="204" t="str">
        <f>Seeds!Z91</f>
        <v>{"id":"M1-NyO-7c-E-1","stimulus":"&lt;p&gt;Arrastra estos números para ordenarlos de menor a mayor.&lt;/p&gt;","feedback":"&lt;p&gt;Los primeros números a partir de 50 son:&lt;/p&gt;&lt;p style=\"text-align: center\"&gt;51, 52, 53, 54, ...&lt;/p&gt;","hint":"&lt;p&gt;Los primeros números a partir de 50 son:&lt;/p&gt;&lt;p style=\"text-align: center\"&gt;51, 52, 53, 54 ...&lt;/p&gt;","template":"&lt;p&gt;{{response}} &lt; {{response}}&lt;/p&gt;","seed":{"parameters":[{"name":"Q1","label":null,"min":50,"max":79,"step":1},{"name":"Q2","label":null,"min":50,"max":79,"step":1},{"name":"Q3","label":null,"min":50,"max":79,"step":1}],"calculated":[{"name":"A1","label":"{{function}}","function":"math.min({{Q1}},{{Q2}})"},{"name":"A2","label":"{{function}}","function":"math.max({{Q1}},{{Q2}})"}],"uniques":true},"algorithm":{"name":"calculateOperation","template":"Cloze with drag &amp; drop","params":{"keyboard":"NUMERICAL"}}}</v>
      </c>
      <c r="C91" s="204" t="str">
        <f t="shared" si="1"/>
        <v>#REF!</v>
      </c>
      <c r="D91" s="205" t="str">
        <f t="shared" si="2"/>
        <v>#REF!</v>
      </c>
    </row>
    <row r="92" ht="15.75" customHeight="1">
      <c r="A92" s="204" t="str">
        <f>Seeds!AA92</f>
        <v>M1-NyO-7c-E-2</v>
      </c>
      <c r="B92" s="204" t="str">
        <f>Seeds!Z92</f>
        <v>{"id":"M1-NyO-7c-E-2","stimulus":"&lt;p&gt;Arrastra estos números para ordenarlos de mayor a menor.&lt;/p&gt;","feedback":"&lt;p&gt;Los primeros números a partir de 50 son:&lt;/p&gt;&lt;p style=\"text-align: center\"&gt;51, 52, 53, 54, ...&lt;/p&gt;","hint":"&lt;p&gt;Los primeros números a partir de 50 son:&lt;/p&gt;&lt;p style=\"text-align: center\"&gt;51, 52, 53, 54, ...&lt;/p&gt;","template":"&lt;p&gt;{{response}} &gt; {{response}}&lt;/p&gt;","seed":{"parameters":[{"name":"Q1","label":null,"min":50,"max":79,"step":1},{"name":"Q2","label":null,"min":50,"max":79,"step":1}],"calculated":[{"name":"A1","label":"{{function}}","function":"math.max({{Q1}},{{Q2}})"},{"name":"A2","label":"{{function}}","function":"math.min({{Q1}},{{Q2}})"}],"uniques":true},"algorithm":{"name":"calculateOperation","template":"Cloze with drag &amp; drop","params":{"keyboard":"NUMERICAL"}}}</v>
      </c>
      <c r="C92" s="204" t="str">
        <f t="shared" si="1"/>
        <v>#REF!</v>
      </c>
      <c r="D92" s="205" t="str">
        <f t="shared" si="2"/>
        <v>#REF!</v>
      </c>
    </row>
    <row r="93" ht="15.75" customHeight="1">
      <c r="A93" s="204" t="str">
        <f>Seeds!AA93</f>
        <v>M1-NyO-31a-I-1</v>
      </c>
      <c r="B93" s="204" t="str">
        <f>Seeds!Z93</f>
        <v>{"id":"M1-NyO-31a-I-1","stimulus":"&lt;p&gt;Arrastra la descomposición de cada número al lugar donde corresponda.&lt;/p&gt;","feedback":"&lt;p&gt;Por ejemplo, el número {{T1}} tiene {{Q1}} decenas y {{Q2}} unidades, por eso se descompone así:&lt;/p&gt;&lt;p&gt;{{T1}} = {{T20}} + {{Q2}}&lt;/p&gt;","hint":"&lt;p&gt;10 unidades = 1 decena&lt;/p&gt;","seed":{"parameters":[{"name":"Q1","label":null,"list":[5,6,7]},{"name":"Q2","label":null,"min":2,"max":9,"step":1},{"name":"Q3","label":null,"list":[5,6,7]},{"name":"Q4","label":null,"min":2,"max":9,"step":1},{"name":"Q5","label":null,"list":[5,6,7]},{"name":"Q6","label":null,"min":2,"max":9,"step":1},{"name":"Q10","label":null,"list":[5,6,7]},{"name":"Q20","label":null,"min":2,"max":9,"step":1},{"name":"Q11","label":null,"list":[5,6,7]},{"name":"Q21","label":null,"min":2,"max":9,"step":1}],"calculated":[{"name":"T1","label":"{{function}}","function":"{{Q1}}*10+{{Q2}}","temp":true},{"name":"T3","label":"{{function}}","function":"{{Q2}}*10+{{Q4}}","temp":true},{"name":"T5","label":"{{function}}","function":"{{Q3}}*10+{{Q6}}","temp":true},{"name":"T20","label":"{{function}}","function":"{{Q1}}*10","temp":true},{"name":"A1","label":"{{T1}}","function":"{{Q1}} decenas + {{Q2}} unidades"},{"name":"A2","label":"{{T3}}","function":"{{Q2}} decenas + {{Q4}} unidades"},{"name":"A3","label":"{{T5}}","function":"{{Q3}} decenas + {{Q6}} unidades"}],"isNumToWords":true,"uniques":true},"algorithm":{"name":"linkOperationResult","params":{"invert":true},"template":"match list"}}</v>
      </c>
      <c r="C93" s="204" t="str">
        <f t="shared" si="1"/>
        <v>#REF!</v>
      </c>
      <c r="D93" s="205" t="str">
        <f t="shared" si="2"/>
        <v>#REF!</v>
      </c>
    </row>
    <row r="94" ht="15.75" customHeight="1">
      <c r="A94" s="204" t="str">
        <f>Seeds!AA94</f>
        <v>M1-NyO-31a-E-1</v>
      </c>
      <c r="B94" s="204" t="str">
        <f>Seeds!Z94</f>
        <v>{"id":"M1-NyO-31a-E-1","stimulus":"&lt;p&gt;Observa este ejemplo y descompón.&lt;/p&gt;&lt;p style=\"text-align: center\"&gt;{{T10}} = {{T20}} + {{Q20}}&lt;/p&gt;","feedback":"&lt;p&gt;El número {{T10}} tiene {{Q10}} decenas y {{Q20}} unidades, por eso se descompone así:&lt;/p&gt;&lt;p style=\"text-align: center\"&gt;{{T10}} = {{T20}} + {{Q20}}&lt;/p&gt;","hint":"&lt;p&gt;1 decena = 10 unidades&lt;/p&gt;","template":"&lt;p style=\"text-align: center\"&gt;{{T11}} = {{response}} + {{response}}&lt;/p&gt;","seed":{"parameters":[{"name":"Q10","label":null,"list":[5,6,7]},{"name":"Q20","label":null,"min":0,"max":9,"step":1},{"name":"Q11","label":null,"list":[5,6,7]},{"name":"Q21","label":null,"min":0,"max":9,"step":1}],"calculated":[{"name":"A1","label":"{{function}}","function":"{{Q11}}*10"},{"name":"A2","label":"{{function}}","function":"{{Q21}}"},{"name":"T10","label":null,"function":"{{Q10}}*10+{{Q20}}","temp":true},{"name":"T20","label":null,"function":"{{Q10}}*10","temp":true},{"name":"T11","label":null,"function":"{{Q11}}*10+{{Q21}}","temp":true}],"uniques":true},"algorithm":{"name":"calculateOperation","params":{"method":"equivLiteral","keyboard":"NUMERICAL"}}}</v>
      </c>
      <c r="C94" s="204" t="str">
        <f t="shared" si="1"/>
        <v>#REF!</v>
      </c>
      <c r="D94" s="205" t="str">
        <f t="shared" si="2"/>
        <v>#REF!</v>
      </c>
    </row>
    <row r="95" ht="15.75" customHeight="1">
      <c r="A95" s="204" t="str">
        <f>Seeds!AA95</f>
        <v>M1-NyO-8a-I-1</v>
      </c>
      <c r="B95" s="204" t="str">
        <f>Seeds!Z95</f>
        <v>{"id":"M1-NyO-8a-I-1","stimulus":"&lt;p&gt;Completa esta oración.&lt;/p&gt;","template":"&lt;p&gt;El número {{Q1}} se lee {{response}}.&lt;/p&gt;","hint":"&lt;table style=\"width: 50%;border: hidden;\"&gt;&lt;tbody&gt;&lt;tr&gt;&lt;td style=\"width: 50%;border: hidden;\"&gt;&lt;p&gt;81: ochenta y uno&lt;/p&gt;&lt;p&gt;82: ochenta y dos&lt;/p&gt;&lt;p&gt;83: ochenta y tres&lt;/p&gt;&lt;p&gt;...&lt;/p&gt;&lt;/td&gt;&lt;td style=\"width: 50%;border: hidden;\"&gt;&lt;p&gt;91: noventa y uno&lt;/p&gt;&lt;p&gt;92: noventa y dos&lt;/p&gt;&lt;p&gt;93: noventa y tres&lt;/p&gt;&lt;p&gt;...&lt;/p&gt;&lt;/td&gt;&lt;/tr&gt;&lt;/tbody&gt;&lt;/table&gt;","feedback":"&lt;table style=\"width: 50%;border: hidden;\"&gt;&lt;tbody&gt;&lt;tr&gt;&lt;td style=\"width: 50%;border: hidden;\"&gt;&lt;p&gt;81: ochenta y uno&lt;/p&gt;&lt;p&gt;82: ochenta y dos&lt;/p&gt;&lt;p&gt;83: ochenta y tres&lt;/p&gt;&lt;p&gt;...&lt;/p&gt;&lt;/td&gt;&lt;td style=\"width: 50%;border: hidden;\"&gt;&lt;p&gt;91: noventa y uno&lt;/p&gt;&lt;p&gt;92: noventa y dos&lt;/p&gt;&lt;p&gt;93: noventa y tres&lt;/p&gt;&lt;p&gt;...&lt;/p&gt;&lt;/td&gt;&lt;/tr&gt;&lt;/tbody&gt;&lt;/table&gt;","seed":{"parameters":[{"name":"Q1","label":null,"min":80,"max":99,"step":1},{"name":"Q2","label":null,"min":80,"max":99,"step":1},{"name":"Q3","label":null,"min":80,"max":99,"step":1}],"calculated":[{"name":"T1","label":"{{function}}","function":"Lemonlib.numToWords({{Q1}},'es')","temp":true},{"name":"T2","label":"{{function}}","function":"Lemonlib.numToWords({{Q2}},'es')","temp":true},{"name":"T3","label":"{{function}}","function":"Lemonlib.numToWords({{Q3}},'es')","temp":true},{"name":"A1","label":"{{function}}","function":"{{T1}}","group":1,"incorrect":false},{"name":"A2","label":"{{function}}","function":"{{T2}}","group":1,"incorrect":true},{"name":"A3","label":"{{function}}","function":"{{T3}}","group":1,"incorrect":true}],"uniques":true},"algorithm":{"name":"groupResponses","template":"Cloze with drop down"}}</v>
      </c>
      <c r="C95" s="204" t="str">
        <f t="shared" si="1"/>
        <v>#REF!</v>
      </c>
      <c r="D95" s="205" t="str">
        <f t="shared" si="2"/>
        <v>#REF!</v>
      </c>
    </row>
    <row r="96" ht="15.75" customHeight="1">
      <c r="A96" s="204" t="str">
        <f>Seeds!AA96</f>
        <v>M1-NyO-8a-I-2</v>
      </c>
      <c r="B96" s="204" t="str">
        <f>Seeds!Z96</f>
        <v>{"id":"M1-NyO-8a-I-2","stimulus":"&lt;p&gt;¿Cómo se lee el número {{Q1}}?&lt;/p&gt;","hint":"&lt;table style=\"width: 50%;border: hidden;\"&gt;&lt;tbody&gt;&lt;tr&gt;&lt;td style=\"width: 50%;border: hidden;\"&gt;&lt;p&gt;81: ochenta y uno&lt;/p&gt;&lt;p&gt;82: ochenta y dos&lt;/p&gt;&lt;p&gt;83: ochenta y tres&lt;/p&gt;&lt;p&gt;...&lt;/p&gt;&lt;/td&gt;&lt;td style=\"width: 50%;border: hidden;\"&gt;&lt;p&gt;91: noventa y uno&lt;/p&gt;&lt;p&gt;92: noventa y dos&lt;/p&gt;&lt;p&gt;93: noventa y tres&lt;/p&gt;&lt;p&gt;...&lt;/p&gt;&lt;/td&gt;&lt;/tr&gt;&lt;/tbody&gt;&lt;/table&gt;","feedback":"&lt;table style=\"width: 50%;border: hidden;\"&gt;&lt;tbody&gt;&lt;tr&gt;&lt;td style=\"width: 50%;border: hidden;\"&gt;&lt;p&gt;81: ochenta y uno&lt;/p&gt;&lt;p&gt;82: ochenta y dos&lt;/p&gt;&lt;p&gt;83: ochenta y tres&lt;/p&gt;&lt;p&gt;...&lt;/p&gt;&lt;/td&gt;&lt;td style=\"width: 50%;border: hidden;\"&gt;&lt;p&gt;91: noventa y uno&lt;/p&gt;&lt;p&gt;92: noventa y dos&lt;/p&gt;&lt;p&gt;93: noventa y tres&lt;/p&gt;&lt;p&gt;...&lt;/p&gt;&lt;/td&gt;&lt;/tr&gt;&lt;/tbody&gt;&lt;/table&gt;","seed":{"parameters":[{"name":"Q1","label":null,"min":80,"max":99,"step":1},{"name":"Q2","label":null,"min":80,"max":99,"step":1},{"name":"Q3","label":null,"min":80,"max":99,"step":1}],"calculated":[{"name":"A1","label":"{{function}}","function":"Lemonlib.numToWords({{Q1}},'es')[0].toUpperCase() + Lemonlib.numToWords({{Q1}},'es').slice(1,)"},{"name":"A2","label":"{{function}}","function":"Lemonlib.numToWords({{Q2}},'es')[0].toUpperCase() + Lemonlib.numToWords({{Q2}},'es').slice(1,)","incorrect":true},{"name":"A3","label":"{{function}}","function":"Lemonlib.numToWords({{Q3}},'es')[0].toUpperCase() + Lemonlib.numToWords({{Q3}},'es').slice(1,)","incorrect":true}],"uniques":true},"algorithm":{"name":"trueFalse","template":"Multiple choice – standard","params":{"countCorrect":1,"countIncorrect":2,"showCheckIcon": false,
            "columns": 3}}}</v>
      </c>
      <c r="C96" s="204" t="str">
        <f t="shared" si="1"/>
        <v>#REF!</v>
      </c>
      <c r="D96" s="205" t="str">
        <f t="shared" si="2"/>
        <v>#REF!</v>
      </c>
    </row>
    <row r="97" ht="15.75" customHeight="1">
      <c r="A97" s="204" t="str">
        <f>Seeds!AA97</f>
        <v>M1-NyO-8a-E-1</v>
      </c>
      <c r="B97" s="204" t="str">
        <f>Seeds!Z97</f>
        <v>{"id":"M1-NyO-8a-E-1","stimulus":"&lt;p&gt;Arrastra cómo se leen estos números.&lt;/p&gt;","feedback":"&lt;p&gt;&lt;table style=\"width: 50%;border: hidden;\"&gt;&lt;tbody&gt;&lt;tr&gt;&lt;td style=\"width: 50%;border: hidden;\"&gt;&lt;p&gt;81: ochenta y uno&lt;/p&gt;&lt;p&gt;82: ochenta y dos&lt;/p&gt;&lt;p&gt;83: ochenta y tres&lt;/p&gt;&lt;p&gt;...&lt;/p&gt;&lt;/td&gt;&lt;td style=\"width: 50%;border: hidden;\"&gt;&lt;p&gt;91: noventa y uno&lt;/p&gt;&lt;p&gt;92: noventa y dos&lt;/p&gt;&lt;p&gt;93: noventa y tres&lt;/p&gt;&lt;p&gt;...&lt;/p&gt;&lt;/td&gt;&lt;/tr&gt;&lt;/tbody&gt;&lt;/table&gt;&lt;/p&gt;","hint":"&lt;p&gt;&lt;table style=\"width: 50%;border: hidden;\"&gt;&lt;tbody&gt;&lt;tr&gt;&lt;td style=\"width: 50%;border: hidden;\"&gt;&lt;p&gt;81: ochenta y uno&lt;/p&gt;&lt;p&gt;82: ochenta y dos&lt;/p&gt;&lt;p&gt;83: ochenta y tres&lt;/p&gt;&lt;p&gt;...&lt;/p&gt;&lt;/td&gt;&lt;td style=\"width: 50%;border: hidden;\"&gt;&lt;p&gt;91: noventa y uno&lt;/p&gt;&lt;p&gt;92: noventa y dos&lt;/p&gt;&lt;p&gt;93: noventa y tres&lt;/p&gt;&lt;p&gt;...&lt;/p&gt;&lt;/td&gt;&lt;/tr&gt;&lt;/tbody&gt;&lt;/table&gt;&lt;/p&gt;","template":"&lt;p&gt;{{Q1}}: {{response}}&lt;/p&gt;&lt;p&gt;{{Q2}}: {{response}}&lt;/p&gt;","seed":{"parameters":[{"name":"Q1","label":null,"min":80,"max":99,"step":1},{"name":"Q2","label":null,"min":80,"max":99,"step":1},{"name":"Q2","label":null,"min":80,"max":99,"step":1},{"name":"Q3","label":null,"min":80,"max":99,"step":1}],"calculated":[{"name":"A1","label":"{{function}}","function":"Lemonlib.numToWords({{Q1}},'es')"},{"name":"A2","label":"{{function}}","function":"Lemonlib.numToWords({{Q2}},'es')"},{"name":"A3","label":"{{function}}","function":"Lemonlib.numToWords({{Q3}},'es')","incorrect":"true"}],"uniques":true},"algorithm":{"name":"calculateOperation","template":"Cloze with drag &amp; drop","params":{"keyboard":"NUMERICAL"}}}</v>
      </c>
      <c r="C97" s="204" t="str">
        <f t="shared" si="1"/>
        <v>#REF!</v>
      </c>
      <c r="D97" s="205" t="str">
        <f t="shared" si="2"/>
        <v>#REF!</v>
      </c>
    </row>
    <row r="98" ht="15.75" customHeight="1">
      <c r="A98" s="204" t="str">
        <f>Seeds!AA98</f>
        <v>M1-NyO-8a-E-2</v>
      </c>
      <c r="B98" s="204" t="str">
        <f>Seeds!Z98</f>
        <v>{"id":"M1-NyO-8a-E-2","stimulus":"&lt;p&gt;Di si son verdaderas o falsas estas frases.&lt;/p&gt;","template":"&lt;p&gt;{{response}}&lt;/p&gt;","hint":"&lt;table style=\"width: 50%;border: hidden;\"&gt;&lt;tbody&gt;&lt;tr&gt;&lt;td style=\"width: 50%;border: hidden;\"&gt;&lt;p&gt;81: ochenta y uno&lt;/p&gt;&lt;p&gt;82: ochenta y dos&lt;/p&gt;&lt;p&gt;83: ochenta y tres&lt;/p&gt;&lt;p&gt;...&lt;/p&gt;&lt;/td&gt;&lt;td style=\"width: 50%;border: hidden;\"&gt;&lt;p&gt;91: noventa y uno&lt;/p&gt;&lt;p&gt;92: noventa y dos&lt;/p&gt;&lt;p&gt;93: noventa y tres&lt;/p&gt;&lt;p&gt;...&lt;/p&gt;&lt;/td&gt;&lt;/tr&gt;&lt;/tbody&gt;&lt;/table&gt;","feedback":"&lt;table style=\"width: 50%;border: hidden;\"&gt;&lt;tbody&gt;&lt;tr&gt;&lt;td style=\"width: 50%;border: hidden;\"&gt;&lt;p&gt;81: ochenta y uno&lt;/p&gt;&lt;p&gt;82: ochenta y dos&lt;/p&gt;&lt;p&gt;83: ochenta y tres&lt;/p&gt;&lt;p&gt;...&lt;/p&gt;&lt;/td&gt;&lt;td style=\"width: 50%;border: hidden;\"&gt;&lt;p&gt;91: noventa y uno&lt;/p&gt;&lt;p&gt;92: noventa y dos&lt;/p&gt;&lt;p&gt;93: noventa y tres&lt;/p&gt;&lt;p&gt;...&lt;/p&gt;&lt;/td&gt;&lt;/tr&gt;&lt;/tbody&gt;&lt;/table&gt;","seed":{"parameters":[{"name":"Q1","label":null,"min":80,"max":99,"step":1},{"name":"Q2","label":null,"min":80,"max":99,"step":1},{"name":"Q3","label":null,"min":80,"max":99,"step":1}],"calculated":[{"name":"T1","label":"{{function}}","function":"Lemonlib.numToWords({{Q1}},'es')","temp":true},{"name":"T2","label":"{{function}}","function":"Lemonlib.numToWords({{Q3}},'es')","temp":true},{"name":"A1","label":"El número \"{{T1}}\" es el {{Q1}}."},{"name":"A2","label":"El número \"{{T2}}\" es el {{Q2}}.","incorrect":true}],"uniques":true},"algorithm":{"name":"trueFalse","template":"Choice matrix – inline","params":{"countCorrect":1,"countIncorrect":1,"showCheckIcon":false,"options":["Verdadero","Falso"]}}}</v>
      </c>
      <c r="C98" s="204" t="str">
        <f t="shared" si="1"/>
        <v>#REF!</v>
      </c>
      <c r="D98" s="205" t="str">
        <f t="shared" si="2"/>
        <v>#REF!</v>
      </c>
    </row>
    <row r="99" ht="15.75" customHeight="1">
      <c r="A99" s="204" t="str">
        <f>Seeds!AA99</f>
        <v>M1-NyO-8b-I-1</v>
      </c>
      <c r="B99" s="204" t="str">
        <f>Seeds!Z99</f>
        <v>{"id":"M1-NyO-8b-I-1","stimulus":"&lt;p&gt;Completa con la opción correcta.&lt;/p&gt;","template":"&lt;p&gt;El número \"{{T1}}\" se escribe {{response}}.&lt;/p&gt;","hint":"&lt;table style=\"width: 50%;border: hidden;\"&gt;&lt;tbody&gt;&lt;tr&gt;&lt;td style=\"width: 50%;border: hidden;\"&gt;&lt;p&gt;81: ochenta y uno&lt;/p&gt;&lt;p&gt;82: ochenta y dos&lt;/p&gt;&lt;p&gt;83: ochenta y tres&lt;/p&gt;&lt;p&gt;...&lt;/p&gt;&lt;/td&gt;&lt;td style=\"width: 50%;border: hidden;\"&gt;&lt;p&gt;91: noventa y uno&lt;/p&gt;&lt;p&gt;92: noventa y dos&lt;/p&gt;&lt;p&gt;93: noventa y tres&lt;/p&gt;&lt;p&gt;...&lt;/p&gt;&lt;/td&gt;&lt;/tr&gt;&lt;/tbody&gt;&lt;/table&gt;","feedback":"&lt;table style=\"width: 50%;border: hidden;\"&gt;&lt;tbody&gt;&lt;tr&gt;&lt;td style=\"width: 50%;border: hidden;\"&gt;&lt;p&gt;81: ochenta y uno&lt;/p&gt;&lt;p&gt;82: ochenta y dos&lt;/p&gt;&lt;p&gt;83: ochenta y tres&lt;/p&gt;&lt;p&gt;...&lt;/p&gt;&lt;/td&gt;&lt;td style=\"width: 50%;border: hidden;\"&gt;&lt;p&gt;91: noventa y uno&lt;/p&gt;&lt;p&gt;92: noventa y dos&lt;/p&gt;&lt;p&gt;93: noventa y tres&lt;/p&gt;&lt;p&gt;...&lt;/p&gt;&lt;/td&gt;&lt;/tr&gt;&lt;/tbody&gt;&lt;/table&gt;","seed":{"parameters":[{"name":"Q1","label":null,"min":80,"max":99,"step":1},{"name":"Q2","label":null,"min":80,"max":99,"step":1},{"name":"Q3","label":null,"min":80,"max":99,"step":1}],"calculated":[{"name":"T1","label":"{{function}}","function":"Lemonlib.numToWords({{Q1}},'es')","temp":true},{"name":"A1","label":"{{function}}","function":"{{Q1}}","group":1},{"name":"A2","label":"{{function}}","function":"{{Q2}}","incorrect":true,"group":1},{"name":"A3","label":"{{function}}","function":"{{Q3}}","incorrect":true,"group":1}],"uniques":true},"algorithm":{"name":"groupResponses","template":"Cloze with drop down"}}</v>
      </c>
      <c r="C99" s="204" t="str">
        <f t="shared" si="1"/>
        <v>#REF!</v>
      </c>
      <c r="D99" s="205" t="str">
        <f t="shared" si="2"/>
        <v>#REF!</v>
      </c>
    </row>
    <row r="100" ht="15.75" customHeight="1">
      <c r="A100" s="204" t="str">
        <f>Seeds!AA100</f>
        <v>M1-NyO-8b-I-2</v>
      </c>
      <c r="B100" s="204" t="str">
        <f>Seeds!Z100</f>
        <v>{"id":"M1-NyO-8b-I-2","stimulus":"&lt;p&gt;¿Cómo se escribe el número \"{{T1}}\"?&lt;/p&gt;","hint":"&lt;table style=\"width: 50%;border: hidden;\"&gt;&lt;tbody&gt;&lt;tr&gt;&lt;td style=\"width: 50%;border: hidden;\"&gt;&lt;p&gt;81: ochenta y uno&lt;/p&gt;&lt;p&gt;82: ochenta y dos&lt;/p&gt;&lt;p&gt;83: ochenta y tres&lt;/p&gt;&lt;p&gt;...&lt;/p&gt;&lt;/td&gt;&lt;td style=\"width: 50%;border: hidden;\"&gt;&lt;p&gt;91: noventa y uno&lt;/p&gt;&lt;p&gt;92: noventa y dos&lt;/p&gt;&lt;p&gt;93: noventa y tres&lt;/p&gt;&lt;p&gt;...&lt;/p&gt;&lt;/td&gt;&lt;/tr&gt;&lt;/tbody&gt;&lt;/table&gt;","feedback":"&lt;table style=\"width: 50%;border: hidden;\"&gt;&lt;tbody&gt;&lt;tr&gt;&lt;td style=\"width: 50%;border: hidden;\"&gt;&lt;p&gt;81: ochenta y uno&lt;/p&gt;&lt;p&gt;82: ochenta y dos&lt;/p&gt;&lt;p&gt;83: ochenta y tres&lt;/p&gt;&lt;p&gt;...&lt;/p&gt;&lt;/td&gt;&lt;td style=\"width: 50%;border: hidden;\"&gt;&lt;p&gt;91: noventa y uno&lt;/p&gt;&lt;p&gt;92: noventa y dos&lt;/p&gt;&lt;p&gt;93: noventa y tres&lt;/p&gt;&lt;p&gt;...&lt;/p&gt;&lt;/td&gt;&lt;/tr&gt;&lt;/tbody&gt;&lt;/table&gt;","seed":{"parameters":[{"name":"Q1","label":null,"min":80,"max":99,"step":1},{"name":"Q2","label":null,"min":80,"max":99,"step":1},{"name":"Q3","label":null,"min":80,"max":99,"step":1}],"calculated":[{"name":"T1","label":"{{function}}","function":"Lemonlib.numToWords({{Q1}},'es')","temp":true},{"name":"A1","label":"{{function}}","function":"{{Q1}}"},{"name":"A2","label":"{{function}}","function":"{{Q2}}","incorrect":true},{"name":"A3","label":"{{function}}","function":"{{Q3}}","incorrect":true}],"uniques":true},"algorithm":{"name":"trueFalse","template":"Multiple choice – standard","params":{"countCorrect":1,"countIncorrect":2,"showCheckIcon":false,
            "columns": 3
        }
    }
}</v>
      </c>
      <c r="C100" s="204" t="str">
        <f t="shared" si="1"/>
        <v>#REF!</v>
      </c>
      <c r="D100" s="205" t="str">
        <f t="shared" si="2"/>
        <v>#REF!</v>
      </c>
    </row>
    <row r="101" ht="15.75" customHeight="1">
      <c r="A101" s="204" t="str">
        <f>Seeds!AA101</f>
        <v>M1-NyO-8b-E-1</v>
      </c>
      <c r="B101" s="204" t="str">
        <f>Seeds!Z101</f>
        <v>{"id":"M1-NyO-8b-E-1","stimulus":"&lt;p&gt;Arrastra la forma escrita de cada número a su lugar correspondiente.&lt;/p&gt;","template":"&lt;p&gt;{{response}}&lt;/p&gt;","hint":"&lt;table style=\"width: 50%;border: hidden;\"&gt;&lt;tbody&gt;&lt;tr&gt;&lt;td style=\"width: 50%;border: hidden;\"&gt;&lt;p&gt;81: ochenta y uno&lt;/p&gt;&lt;p&gt;82: ochenta y dos&lt;/p&gt;&lt;p&gt;83: ochenta y tres&lt;/p&gt;&lt;p&gt;...&lt;/p&gt;&lt;/td&gt;&lt;td style=\"width: 50%;border: hidden;\"&gt;&lt;p&gt;91: noventa y uno&lt;/p&gt;&lt;p&gt;92: noventa y dos&lt;/p&gt;&lt;p&gt;93: noventa y tres&lt;/p&gt;&lt;p&gt;...&lt;/p&gt;&lt;/td&gt;&lt;/tr&gt;&lt;/tbody&gt;&lt;/table&gt;","feedback":"&lt;table style=\"width: 50%;border: hidden;\"&gt;&lt;tbody&gt;&lt;tr&gt;&lt;td style=\"width: 50%;border: hidden;\"&gt;&lt;p&gt;81: ochenta y uno&lt;/p&gt;&lt;p&gt;82: ochenta y dos&lt;/p&gt;&lt;p&gt;83: ochenta y tres&lt;/p&gt;&lt;p&gt;...&lt;/p&gt;&lt;/td&gt;&lt;td style=\"width: 50%;border: hidden;\"&gt;&lt;p&gt;91: noventa y uno&lt;/p&gt;&lt;p&gt;92: noventa y dos&lt;/p&gt;&lt;p&gt;93: noventa y tres&lt;/p&gt;&lt;p&gt;...&lt;/p&gt;&lt;/td&gt;&lt;/tr&gt;&lt;/tbody&gt;&lt;/table&gt;","seed":{"parameters":[{"name":"Q1","label":null,"min":80,"max":99,"step":1},{"name":"Q2","label":null,"min":80,"max":99,"step":1},{"name":"Q3","label":null,"min":80,"max":99,"step":1}],"calculated":[{"name":"A1","label":"{{Q1}}","function":"Lemonlib.numToWords({{Q1}},'es')[0].toUpperCase() + Lemonlib.numToWords({{Q1}},'es').slice(1,)"},{"name":"A2","label":"{{Q2}}","function":"Lemonlib.numToWords({{Q2}},'es')[0].toUpperCase() + Lemonlib.numToWords({{Q2}},'es').slice(1,)"},{"name":"A3","label":"{{Q3}}","function":"Lemonlib.numToWords({{Q3}},'es')[0].toUpperCase() + Lemonlib.numToWords({{Q3}},'es').slice(1,)"}],"uniques":true},"algorithm":{"name":"linkOperationResult","params":{"invert":true},"template":"match list"}}</v>
      </c>
      <c r="C101" s="204" t="str">
        <f t="shared" si="1"/>
        <v>#REF!</v>
      </c>
      <c r="D101" s="205" t="str">
        <f t="shared" si="2"/>
        <v>#REF!</v>
      </c>
    </row>
    <row r="102" ht="15.75" customHeight="1">
      <c r="A102" s="204" t="str">
        <f>Seeds!AA102</f>
        <v>M1-NyO-8b-E-2</v>
      </c>
      <c r="B102" s="204" t="str">
        <f>Seeds!Z102</f>
        <v>{"id":"M1-NyO-8b-E-2","stimulus":"&lt;p&gt;¿Cómo se escribe el número \"{{T1}}\"? Arrastra la respuesta correcta.&lt;/p&gt;","template":"&lt;p&gt;{{response}}&lt;/p&gt;","hint":"&lt;table style=\"width: 50%;border: hidden;\"&gt;&lt;tbody&gt;&lt;tr&gt;&lt;td style=\"width: 50%;border: hidden;\"&gt;&lt;p&gt;81: ochenta y uno&lt;/p&gt;&lt;p&gt;82: ochenta y dos&lt;/p&gt;&lt;p&gt;83: ochenta y tres&lt;/p&gt;&lt;p&gt;...&lt;/p&gt;&lt;/td&gt;&lt;td style=\"width: 50%;border: hidden;\"&gt;&lt;p&gt;91: noventa y uno&lt;/p&gt;&lt;p&gt;92: noventa y dos&lt;/p&gt;&lt;p&gt;93: noventa y tres&lt;/p&gt;&lt;p&gt;...&lt;/p&gt;&lt;/td&gt;&lt;/tr&gt;&lt;/tbody&gt;&lt;/table&gt;","feedback":"&lt;table style=\"width: 50%;border: hidden;\"&gt;&lt;tbody&gt;&lt;tr&gt;&lt;td style=\"width: 50%;border: hidden;\"&gt;&lt;p&gt;81: ochenta y uno&lt;/p&gt;&lt;p&gt;82: ochenta y dos&lt;/p&gt;&lt;p&gt;83: ochenta y tres&lt;/p&gt;&lt;p&gt;...&lt;/p&gt;&lt;/td&gt;&lt;td style=\"width: 50%;border: hidden;\"&gt;&lt;p&gt;91: noventa y uno&lt;/p&gt;&lt;p&gt;92: noventa y dos&lt;/p&gt;&lt;p&gt;93: noventa y tres&lt;/p&gt;&lt;p&gt;...&lt;/p&gt;&lt;/td&gt;&lt;/tr&gt;&lt;/tbody&gt;&lt;/table&gt;","seed":{"parameters":[{"name":"Q1","label":null,"min":80,"max":99,"step":1},{"name":"Q2","label":null,"min":80,"max":99,"step":1},{"name":"Q3","label":null,"min":80,"max":99,"step":1}],"calculated":[{"name":"T1","label":"{{function}}","function":"Lemonlib.numToWords({{Q1}},'es')","temp":true},{"name":"A1","label":"{{function}}","function":"{{Q1}}","group":1},{"name":"A2","label":"{{function}}","function":"{{Q2}}","incorrect":true,"group":1},{"name":"A3","label":"{{function}}","function":"{{Q3}}","incorrect":true,"group":1}],"uniques":true},"algorithm":{"name":"calculateOperation","template":"Cloze with drag &amp; drop","params":{"keyboard":"NUMERICAL"}}}</v>
      </c>
      <c r="C102" s="204" t="str">
        <f t="shared" si="1"/>
        <v>#REF!</v>
      </c>
      <c r="D102" s="205" t="str">
        <f t="shared" si="2"/>
        <v>#REF!</v>
      </c>
    </row>
    <row r="103" ht="15.75" customHeight="1">
      <c r="A103" s="204" t="str">
        <f>Seeds!AA103</f>
        <v>M1-NyO-8c-I-1</v>
      </c>
      <c r="B103" s="204" t="str">
        <f>Seeds!Z103</f>
        <v>{"id":"M1-NyO-8c-I-1","stimulus":"&lt;p&gt;Selecciona el número que es mayor que {{Q1}}.&lt;/p&gt;","hint":"&lt;p&gt;{{Q3}}{{Q4}} es mayor que {{Q5}}{{Q6}}&lt;/p&gt;&lt;p&gt;{{Q7}}{{Q8}} es menor que {{Q7}}{{Q9}}&lt;/p&gt;","feedback":"&lt;p&gt;{{Q3}}{{Q4}} es mayor que {{Q5}}{{Q6}}&lt;/p&gt;&lt;p&gt;{{Q7}}{{Q8}} es menor que {{Q7}}{{Q9}}&lt;/p&gt;","seed":{"parameters":[{"name":"Q1","label":null,"min":80,"max":90,"step":1},{"name":"Q2","label":null,"min":2,"max":9,"step":1},{"name":"Q3","label":null,"list":[5,6,7,8,9]},{"name":"Q4","label":null,"list":[1,2,3,4,5,6,7,8,9]},{"name":"Q5","label":null,"list":[1,2,3,4]},{"name":"Q6","label":null,"list":[1,2,3,4,5,6,7,8,9]},{"name":"Q7","label":null,"list":[1,2,3,4,5,6,7,8,9]},{"name":"Q8","label":null,"list":[1,2,3,4]},{"name":"Q9","label":null,"list":[5,6,7,8,9]}],"calculated":[{"name":"A1","label":"{{function}}","function":"{{Q1}}+{{Q2}}"},{"name":"A2","label":"{{function}}","function":"{{Q1}}-{{Q2}}","incorrect":true},{"name":"A3","label":"{{function}}","function":"{{Q1}}-1","incorrect":true}],"uniques":true},"algorithm":{"name":"trueFalse","template":"Multiple choice – standard","params":{"countCorrect":1,"countIncorrect":2,"showCheckIcon": false,
            "columns": 3}}}</v>
      </c>
      <c r="C103" s="204" t="str">
        <f t="shared" si="1"/>
        <v>#REF!</v>
      </c>
      <c r="D103" s="205" t="str">
        <f t="shared" si="2"/>
        <v>#REF!</v>
      </c>
    </row>
    <row r="104" ht="15.75" customHeight="1">
      <c r="A104" s="204" t="str">
        <f>Seeds!AA104</f>
        <v>M1-NyO-8c-I-2</v>
      </c>
      <c r="B104" s="204" t="str">
        <f>Seeds!Z104</f>
        <v>{"id":"M1-NyO-8c-I-2","stimulus":"&lt;p&gt;Selecciona el número que es menor que {{Q1}}.&lt;/p&gt;","hint":"&lt;p&gt;{{Q3}}{{Q4}} es mayor que {{Q5}}{{Q6}}&lt;/p&gt;&lt;p&gt;{{Q7}}{{Q8}} es menor que {{Q7}}{{Q9}}&lt;/p&gt;","feedback":"&lt;p&gt;{{Q3}}{{Q4}} es mayor que {{Q5}}{{Q6}}&lt;/p&gt;&lt;p&gt;{{Q7}}{{Q8}} es menor que {{Q7}}{{Q9}}&lt;/p&gt;","seed":{"parameters":[{"name":"Q1","label":null,"min":85,"max":90,"step":1},{"name":"Q2","label":null,"min":2,"max":5,"step":1},{"name":"Q3","label":null,"list":[5,6,7,8,9]},{"name":"Q4","label":null,"list":[1,2,3,4,5,6,7,8,9]},{"name":"Q5","label":null,"list":[1,2,3,4]},{"name":"Q6","label":null,"list":[1,2,3,4,5,6,7,8,9]},{"name":"Q7","label":null,"list":[1,2,3,4,5,6,7,8,9]},{"name":"Q8","label":null,"list":[1,2,3,4]},{"name":"Q9","label":null,"list":[5,6,7,8,9]}],"calculated":[{"name":"A1","label":"{{function}}","function":"{{Q1}}+{{Q2}}","incorrect":true},{"name":"A2","label":"{{function}}","function":"{{Q1}}-{{Q2}}"},{"name":"A3","label":"{{function}}","function":"{{Q1}}+1","incorrect":true}],"uniques":true},"algorithm":{"name":"trueFalse","template":"Multiple choice – standard","params":{"countCorrect":1,"countIncorrect":2,"showCheckIcon":false,"columns":3}}}</v>
      </c>
      <c r="C104" s="204" t="str">
        <f t="shared" si="1"/>
        <v>#REF!</v>
      </c>
      <c r="D104" s="205" t="str">
        <f t="shared" si="2"/>
        <v>#REF!</v>
      </c>
    </row>
    <row r="105" ht="15.75" customHeight="1">
      <c r="A105" s="204" t="str">
        <f>Seeds!AA105</f>
        <v>M1-NyO-8c-E-1</v>
      </c>
      <c r="B105" s="204" t="str">
        <f>Seeds!Z105</f>
        <v>{"id":"M1-NyO-8c-E-1","stimulus":"&lt;p&gt;Completa con &lt; o &gt;.&lt;/p&gt;","feedback":"&lt;p&gt;Los primeros números a partir de 80 son:&lt;/p&gt;&lt;p style=\"text-align: center\"&gt;81, 82, 83...&lt;/p&gt;","hint":"&lt;p&gt;Los primeros números a partir de 80 son:&lt;/p&gt;&lt;p style=\"text-align: center\"&gt;81, 82, 83...&lt;/p&gt;","template":"&lt;p style=\"text-align: center\"&gt;{{T1}} {{response}} {{T2}}&lt;/p&gt;","seed":{"parameters":[{"name":"Q1","label":null,"min":80,"max":99,"step":1},{"name":"Q2","label":null,"min":80,"max":99,"step":1}],"calculated":[{"name":"T1","label":"{{function}}","function":"math.max({{Q1}},{{Q2}})","temp":true},{"name":"T2","label":"{{function}}","function":"math.min({{Q1}},{{Q2}})","temp":true},{"name":"A1","label":"{{function}}","function":"&gt;"}],"uniques":true},"algorithm":{"name":"calculateOperation","params":{"method":"equivLiteral","keyboard":"BASIC"}}}</v>
      </c>
      <c r="C105" s="204" t="str">
        <f t="shared" si="1"/>
        <v>#REF!</v>
      </c>
      <c r="D105" s="205" t="str">
        <f t="shared" si="2"/>
        <v>#REF!</v>
      </c>
    </row>
    <row r="106" ht="15.75" customHeight="1">
      <c r="A106" s="204" t="str">
        <f>Seeds!AA106</f>
        <v>M1-NyO-8c-E-2</v>
      </c>
      <c r="B106" s="204" t="str">
        <f>Seeds!Z106</f>
        <v>{"id":"M1-NyO-8c-E-2","stimulus":"&lt;p&gt;Completa con &lt; o &gt;.&lt;/p&gt;","feedback":"&lt;p&gt;Los primeros números a partir de 80 son:&lt;/p&gt;&lt;p style=\"text-align: center\"&gt;81, 82, 83...&lt;/p&gt;","hint":"&lt;p&gt;Los primeros números a partir de 80 son:&lt;/p&gt;&lt;p style=\"text-align: center\"&gt;81, 82, 83...&lt;/p&gt;","template":"&lt;p style=\"text-align: center\"&gt;{{T1}} {{response}} {{T2}}&lt;/p&gt;","seed":{"parameters":[{"name":"Q1","label":null,"min":80,"max":99,"step":1},{"name":"Q2","label":null,"min":80,"max":99,"step":1}],"calculated":[{"name":"T1","label":"{{function}}","function":"math.min({{Q1}},{{Q2}})","temp":true},{"name":"T2","label":"{{function}}","function":"math.max({{Q1}},{{Q2}})","temp":true},{"name":"A1","label":"{{function}}","function":"&lt;"}],"uniques":true},"algorithm":{"name":"calculateOperation","params":{"method":"equivLiteral","keyboard":"BASIC"}}}</v>
      </c>
      <c r="C106" s="204" t="str">
        <f t="shared" si="1"/>
        <v>#REF!</v>
      </c>
      <c r="D106" s="205" t="str">
        <f t="shared" si="2"/>
        <v>#REF!</v>
      </c>
    </row>
    <row r="107" ht="15.75" customHeight="1">
      <c r="A107" s="204" t="str">
        <f>Seeds!AA107</f>
        <v>M1-NyO-32a-I-1</v>
      </c>
      <c r="B107" s="204" t="str">
        <f>Seeds!Z107</f>
        <v>{
    "id": "M1-NyO-32a-I-1",
    "stimulus": "&lt;p&gt;Selecciona la descomposición correcta fijándote en el ejemplo.&lt;/p&gt;&lt;p style=\"text-align: center\"&gt;{{T10}} = {{T20}} + {{Q20}}&lt;/p&gt;",
    "template": "{{response}}",
    "hint": "&lt;p&gt;10 unidades = 1 decena&lt;/p&gt;",
    "feedback": "&lt;p&gt;El número {{T11}} tiene {{Q11}} decenas y {{Q21}} unidades, por eso se descompone como {{T21}} + {{Q21}}.&lt;/p&gt;",
    "seed": {
        "parameters": [
            {
                "name": "Q10",
                "label": null,
                "list": [
                    8,
                    9
                ]
            },
            {
                "name": "Q20",
                "label": null,
                "min": 0,
                "max": 9,
                "step": 1
            },
            {
                "name": "Q11",
                "label": null,
                "list": [
                    8,
                    9
                ]
            },
            {
                "name": "Q21",
                "label": null,
                "min": 2,
                "max": 9,
                "step": 1
            },
            {
                "name": "Q12",
                "label": null,
                "list": [
                    8,
                    9
                ]
            },
            {
                "name": "Q22",
                "label": null,
                "min": 0,
                "max": 9,
                "step": 1
            },
            {
                "name": "Q13",
                "label": null,
                "list": [
                    8,
                    9
                ]
            },
            {
                "name": "Q33",
                "label": null,
                "min": 0,
                "max": 9,
                "step": 1
            }
        ],
        "calculated": [
            {
                "name": "T10",
                "label": "{{function}}",
                "function": "{{Q10}}*10+{{Q20}}",
                "temp": true
            },
            {
                "name": "T20",
                "label": "{{function}}",
                "function": "{{Q10}}*10",
                "temp": true
            },
            {
                "name": "T11",
                "label": "{{function}}",
                "function": "{{Q11}}*10+{{Q21}}",
                "temp": true
            },
            {
                "name": "T21",
                "label": "{{function}}",
                "function": "{{Q11}}*10",
                "temp": true
            },
            {
                "name": "T22",
                "label": "{{function}}",
                "function": "{{Q21}}*10",
                "temp": true
            },
            {
                "name": "A1",
                "label": "{{T11}} = {{T21}} + {{Q21}}"
            },
            {
                "name": "A2",
                "label": "{{T11}} = {{T22}} + {{Q11}}",
                "incorrect": true
            },
            {
                "name": "A3",
                "label": "{{T21}} = {{T11}} + {{Q21}}",
                "incorrect": true
            }
        ],
        "uniques": true
    },
    "algorithm": {
        "name": "trueFalse",
        "template": "Choice matrix – inline",
        "params": {
            "countCorrect": 1,
            "countIncorrect": 1,
            "showCheckIcon": false,
            "options": [
                "Verdadero",
                "Falso"
            ]
        }
    }
}</v>
      </c>
      <c r="C107" s="204" t="str">
        <f t="shared" si="1"/>
        <v>#REF!</v>
      </c>
      <c r="D107" s="205" t="str">
        <f t="shared" si="2"/>
        <v>#REF!</v>
      </c>
    </row>
    <row r="108" ht="15.75" customHeight="1">
      <c r="A108" s="204" t="str">
        <f>Seeds!AA108</f>
        <v>M1-NyO-32a-E-1</v>
      </c>
      <c r="B108" s="204" t="str">
        <f>Seeds!Z108</f>
        <v>{
    "id": "M1-NyO-32a-E-1",
    "stimulus": "&lt;p&gt;Completa la siguiente operación siguiendo el ejemplo.&lt;/p&gt;&lt;p style=\"text-align: center\"&gt;{{T10}} = {{T20}} + {{Q20}}&lt;/p&gt;",
    "feedback": "&lt;p&gt;El número {{T11}} tiene {{Q11}} decenas y {{Q21}} unidades, por eso se descompone como {{T21}} + {{Q21}}.&lt;/p&gt;",
    "hint": "&lt;p&gt;10 unidades = 1 decena&lt;/p&gt;",
    "template": "&lt;p style=\"text-align: center\"&gt;{{T11}} = {{response}} + {{response}}&lt;/p&gt;",
    "seed": {
        "parameters": [
            {
                "name": "Q10",
                "label": null,
                "list": [
                    8,
                    9
                ]
            },
            {
                "name": "Q11",
                "label": null,
                "list": [
                    8,
                    9
                ]
            },
            {
                "name": "Q20",
                "label": null,
                "min": 2,
                "max": 9,
                "step": 1
            },
            {
                "name": "Q21",
                "label": null,
                "min": 2,
                "max": 9,
                "step": 1
            }
        ],
        "calculated": [
            {
                "name": "T10",
                "label": null,
                "function": "{{Q10}}*10+{{Q20}}",
                "temp": true
            },
            {
                "name": "T20",
                "label": null,
                "function": "{{Q10}}*10",
                "temp": true
            },
            {
                "name": "T21",
                "label": null,
                "function": "{{Q11}}*10",
                "temp": true
            },
            {
                "name": "T11",
                "label": null,
                "function": "{{Q11}}*10+{{Q21}}",
                "temp": true
            },
            {
                "name": "A1",
                "label": "{{function}}",
                "function": "{{Q11}}*10"
            },
            {
                "name": "A2",
                "label": "{{function}}",
                "function": "{{Q21}}"
            }
        ],
        "uniques": true
    },
    "algorithm": {
        "name": "calculateOperation",
        "params": {
            "method": "equivLiteral",
            "keyboard": "NUMERICAL"
        }
    }
}</v>
      </c>
      <c r="C108" s="204" t="str">
        <f t="shared" si="1"/>
        <v>#REF!</v>
      </c>
      <c r="D108" s="205" t="str">
        <f t="shared" si="2"/>
        <v>#REF!</v>
      </c>
    </row>
    <row r="109" ht="15.75" customHeight="1">
      <c r="A109" s="204" t="str">
        <f>Seeds!AA109</f>
        <v>M1-NyO-33a-I-1</v>
      </c>
      <c r="B109" s="204" t="str">
        <f>Seeds!Z109</f>
        <v>{"id":"M1-NyO-33a-I-1","stimulus":"&lt;p&gt;Selecciona cómo se escribe el número {{Q1}}.&lt;/p&gt;","hint":"&lt;table style=\"width: 50%; border:hidden\"&gt;&lt;tbody&gt;&lt;tr&gt;&lt;td style=\"width: 30%;border:hidden\"&gt;&lt;p&gt;100: cien&lt;/p&gt;&lt;p&gt;101: ciento uno&lt;/p&gt;&lt;p&gt;102: ciento dos&lt;/p&gt;&lt;p&gt;103: ciento tres&lt;/p&gt;&lt;p&gt;...&lt;/p&gt;&lt;/td&gt;&lt;td style=\"width: 50%;border:hidden\"&gt;&lt;p&gt;117: ciento diecisiete&lt;/p&gt;&lt;p&gt;118: ciento dieciocho&lt;/p&gt;&lt;p&gt;119: ciento diecinueve&lt;/p&gt;&lt;p&gt;120: ciento veinte&lt;/p&gt;&lt;/td&gt;&lt;/tr&gt;&lt;/tbody&gt;&lt;/table&gt;","feedback":"&lt;table style=\"width: 50%; border:hidden\"&gt;&lt;tbody&gt;&lt;tr&gt;&lt;td style=\"width: 30%;border:hidden\"&gt;&lt;p&gt;100: cien&lt;/p&gt;&lt;p&gt;101: ciento uno&lt;/p&gt;&lt;p&gt;102: ciento dos&lt;/p&gt;&lt;p&gt;103: ciento tres&lt;/p&gt;&lt;p&gt;...&lt;/p&gt;&lt;/td&gt;&lt;td style=\"width: 50%;border:hidden\"&gt;&lt;p&gt;117: ciento diecisiete&lt;/p&gt;&lt;p&gt;118: ciento dieciocho&lt;/p&gt;&lt;p&gt;119: ciento diecinueve&lt;/p&gt;&lt;p&gt;120: ciento veinte&lt;/p&gt;&lt;/td&gt;&lt;/tr&gt;&lt;/tbody&gt;&lt;/table&gt;","seed":{"parameters":[{"name":"Q1","label":null,"min":100,"max":120,"step":1},{"name":"Q2","label":null,"min":100,"max":120,"step":1},{"name":"Q3","label":null,"min":100,"max":120,"step":1}],"calculated":[{"name":"A1","label":"{{function}}","function":"Lemonlib.numToWords({{Q1}},'es')[0].toUpperCase() + Lemonlib.numToWords({{Q1}},'es').slice(1,)"},{"name":"A2","label":"{{function}}","function":"Lemonlib.numToWords({{Q2}},'es')[0].toUpperCase() + Lemonlib.numToWords({{Q2}},'es').slice(1,)","incorrect":true},{"name":"A3","label":"{{function}}","function":"Lemonlib.numToWords({{Q3}},'es')[0].toUpperCase() + Lemonlib.numToWords({{Q3}},'es').slice(1,)","incorrect":true}],"uniques":true},"algorithm":{"name":"trueFalse","template":"Multiple choice – standard","params":{"countCorrect":1,"countIncorrect":2,"showCheckIcon":false,"columns":3}}}</v>
      </c>
      <c r="C109" s="204" t="str">
        <f t="shared" si="1"/>
        <v>#REF!</v>
      </c>
      <c r="D109" s="205" t="str">
        <f t="shared" si="2"/>
        <v>#REF!</v>
      </c>
    </row>
    <row r="110" ht="15.75" customHeight="1">
      <c r="A110" s="204" t="str">
        <f>Seeds!AA110</f>
        <v>M1-NyO-33a-I-2</v>
      </c>
      <c r="B110" s="204" t="str">
        <f>Seeds!Z110</f>
        <v>{"id":"M1-NyO-33a-I-2","stimulus":"&lt;p&gt;Arrastra la forma en la que se escribe el número {{Q1}}.&lt;/p&gt;","template":"&lt;p&gt;{{response}}&lt;/p&gt;","hint":"&lt;table style=\"width: 50%; border:hidden\"&gt;&lt;tbody&gt;&lt;tr&gt;&lt;td style=\"width: 30%;border:hidden\"&gt;&lt;p&gt;100: cien&lt;/p&gt;&lt;p&gt;101: ciento uno&lt;/p&gt;&lt;p&gt;102: ciento dos&lt;/p&gt;&lt;p&gt;103: ciento tres&lt;/p&gt;&lt;p&gt;...&lt;/p&gt;&lt;/td&gt;&lt;td style=\"width: 50%;border:hidden\"&gt;&lt;p&gt;117: ciento diecisiete&lt;/p&gt;&lt;p&gt;118: ciento dieciocho&lt;/p&gt;&lt;p&gt;119: ciento diecinueve&lt;/p&gt;&lt;p&gt;120: ciento veinte&lt;/p&gt;&lt;/td&gt;&lt;/tr&gt;&lt;/tbody&gt;&lt;/table&gt;","feedback":"&lt;table style=\"width: 50%; border:hidden\"&gt;&lt;tbody&gt;&lt;tr&gt;&lt;td style=\"width: 30%;border:hidden\"&gt;&lt;p&gt;100: cien&lt;/p&gt;&lt;p&gt;101: ciento uno&lt;/p&gt;&lt;p&gt;102: ciento dos&lt;/p&gt;&lt;p&gt;103: ciento tres&lt;/p&gt;&lt;p&gt;...&lt;/p&gt;&lt;/td&gt;&lt;td style=\"width: 50%;border:hidden\"&gt;&lt;p&gt;117: ciento diecisiete&lt;/p&gt;&lt;p&gt;118: ciento dieciocho&lt;/p&gt;&lt;p&gt;119: ciento diecinueve&lt;/p&gt;&lt;p&gt;120: ciento veinte&lt;/p&gt;&lt;/td&gt;&lt;/tr&gt;&lt;/tbody&gt;&lt;/table&gt;","seed":{"parameters":[{"name":"Q1","label":null,"min":100,"max":120,"step":1},{"name":"Q2","label":null,"min":100,"max":120,"step":1},{"name":"Q3","label":null,"min":100,"max":120,"step":1}],"calculated":[{"name":"A1","label":"{{function}}","function":"Lemonlib.numToWords({{Q1}},'es')[0].toUpperCase() + Lemonlib.numToWords({{Q1}},'es').slice(1,)"},{"name":"A2","label":"{{function}}","function":"Lemonlib.numToWords({{Q2}},'es')[0].toUpperCase() + Lemonlib.numToWords({{Q2}},'es').slice(1,)","incorrect":true},{"name":"A3","label":"{{function}}","function":"Lemonlib.numToWords({{Q3}},'es')[0].toUpperCase() + Lemonlib.numToWords({{Q3}},'es').slice(1,)","incorrect":true}],"uniques":true},"algorithm":{"name":"calculateOperation","template":"Cloze with drag &amp; drop","params":{"keyboard":"NUMERICAL"}}}</v>
      </c>
      <c r="C110" s="204" t="str">
        <f t="shared" si="1"/>
        <v>#REF!</v>
      </c>
      <c r="D110" s="205" t="str">
        <f t="shared" si="2"/>
        <v>#REF!</v>
      </c>
    </row>
    <row r="111" ht="15.75" customHeight="1">
      <c r="A111" s="204" t="str">
        <f>Seeds!AA111</f>
        <v>M1-NyO-33a-E-1</v>
      </c>
      <c r="B111" s="204" t="str">
        <f>Seeds!Z111</f>
        <v>{"id":"M1-NyO-33a-E-1","stimulus":"&lt;p&gt;Arrastra la forma escrita de cada número a su lugar correspondiente.&lt;/p&gt;","hint":"&lt;table style=\"width: 50%; border:hidden\"&gt;&lt;tbody&gt;&lt;tr&gt;&lt;td style=\"width: 30%;border:hidden\"&gt;&lt;p&gt;100: cien&lt;/p&gt;&lt;p&gt;101: ciento uno&lt;/p&gt;&lt;p&gt;102: ciento dos&lt;/p&gt;&lt;p&gt;103: ciento tres&lt;/p&gt;&lt;p&gt;...&lt;/p&gt;&lt;/td&gt;&lt;td style=\"width: 50%;border:hidden\"&gt;&lt;p&gt;117: ciento diecisiete&lt;/p&gt;&lt;p&gt;118: ciento dieciocho&lt;/p&gt;&lt;p&gt;119: ciento diecinueve&lt;/p&gt;&lt;p&gt;120: ciento veinte&lt;/p&gt;&lt;/td&gt;&lt;/tr&gt;&lt;/tbody&gt;&lt;/table&gt;","feedback":"&lt;table style=\"width: 50%; border:hidden\"&gt;&lt;tbody&gt;&lt;tr&gt;&lt;td style=\"width: 30%;border:hidden\"&gt;&lt;p&gt;100: cien&lt;/p&gt;&lt;p&gt;101: ciento uno&lt;/p&gt;&lt;p&gt;102: ciento dos&lt;/p&gt;&lt;p&gt;103: ciento tres&lt;/p&gt;&lt;p&gt;...&lt;/p&gt;&lt;/td&gt;&lt;td style=\"width: 50%;border:hidden\"&gt;&lt;p&gt;117: ciento diecisiete&lt;/p&gt;&lt;p&gt;118: ciento dieciocho&lt;/p&gt;&lt;p&gt;119: ciento diecinueve&lt;/p&gt;&lt;p&gt;120: ciento veinte&lt;/p&gt;&lt;/td&gt;&lt;/tr&gt;&lt;/tbody&gt;&lt;/table&gt;","seed":{"parameters":[{"name":"Q1","label":null,"min":100,"max":120,"step":1},{"name":"Q2","label":null,"min":100,"max":120,"step":1},{"name":"Q3","label":null,"min":100,"max":120,"step":1}],"calculated":[{"name":"A1","label":"{{Q1}}","function":"Lemonlib.numToWords({{Q1}},'es')[0].toUpperCase() + Lemonlib.numToWords({{Q1}},'es').slice(1,)"},{"name":"A2","label":"{{Q2}}","function":"Lemonlib.numToWords({{Q2}},'es')[0].toUpperCase() + Lemonlib.numToWords({{Q2}},'es').slice(1,)"},{"name":"A3","label":"{{Q3}}","function":"Lemonlib.numToWords({{Q3}},'es')[0].toUpperCase() + Lemonlib.numToWords({{Q3}},'es').slice(1,)"}],"uniques":true},"algorithm":{"name":"linkOperationResult","template":"Match list","params":{"invert":true}}}</v>
      </c>
      <c r="C111" s="204" t="str">
        <f t="shared" si="1"/>
        <v>#REF!</v>
      </c>
      <c r="D111" s="205" t="str">
        <f t="shared" si="2"/>
        <v>#REF!</v>
      </c>
    </row>
    <row r="112" ht="15.75" customHeight="1">
      <c r="A112" s="204" t="str">
        <f>Seeds!AA112</f>
        <v>M1-NyO-33a-E-2</v>
      </c>
      <c r="B112" s="204" t="str">
        <f>Seeds!Z112</f>
        <v>{"id":"M1-NyO-33a-E-2","stimulus":"&lt;p&gt;Completa la siguiente afirmación.&lt;/p&gt;","template":"&lt;p&gt;El número {{Q1}} se lee {{response}}&lt;/p&gt;","hint":"&lt;table style=\"width: 50%; border:hidden\"&gt;&lt;tbody&gt;&lt;tr&gt;&lt;td style=\"width: 30%;border:hidden\"&gt;&lt;p&gt;100: cien&lt;/p&gt;&lt;p&gt;101: ciento uno&lt;/p&gt;&lt;p&gt;102: ciento dos&lt;/p&gt;&lt;p&gt;103: ciento tres&lt;/p&gt;&lt;p&gt;...&lt;/p&gt;&lt;/td&gt;&lt;td style=\"width: 50%;border:hidden\"&gt;&lt;p&gt;117: ciento diecisiete&lt;/p&gt;&lt;p&gt;118: ciento dieciocho&lt;/p&gt;&lt;p&gt;119: ciento diecinueve&lt;/p&gt;&lt;p&gt;120: ciento veinte&lt;/p&gt;&lt;/td&gt;&lt;/tr&gt;&lt;/tbody&gt;&lt;/table&gt;","feedback":"&lt;table style=\"width: 50%; border:hidden\"&gt;&lt;tbody&gt;&lt;tr&gt;&lt;td style=\"width: 30%;border:hidden\"&gt;&lt;p&gt;100: cien&lt;/p&gt;&lt;p&gt;101: ciento uno&lt;/p&gt;&lt;p&gt;102: ciento dos&lt;/p&gt;&lt;p&gt;103: ciento tres&lt;/p&gt;&lt;p&gt;...&lt;/p&gt;&lt;/td&gt;&lt;td style=\"width: 50%;border:hidden\"&gt;&lt;p&gt;117: ciento diecisiete&lt;/p&gt;&lt;p&gt;118: ciento dieciocho&lt;/p&gt;&lt;p&gt;119: ciento diecinueve&lt;/p&gt;&lt;p&gt;120: ciento veinte&lt;/p&gt;&lt;/td&gt;&lt;/tr&gt;&lt;/tbody&gt;&lt;/table&gt;","seed":{"parameters":[{"name":"Q1","label":null,"min":100,"max":120,"step":1},{"name":"Q2","label":null,"min":100,"max":120,"step":1}],"calculated":[{"name":"A1","label":"{{function}}","function":"Lemonlib.numToWords({{Q1}},'es')","group":1},{"name":"A2","label":"{{function}}","function":"Lemonlib.numToWords({{Q2}},'es')","incorrect":true,"group":1}],"uniques":true},"algorithm":{"name":"groupResponses","template":"Cloze with drop down"}}</v>
      </c>
      <c r="C112" s="204" t="str">
        <f t="shared" si="1"/>
        <v>#REF!</v>
      </c>
      <c r="D112" s="205" t="str">
        <f t="shared" si="2"/>
        <v>#REF!</v>
      </c>
    </row>
    <row r="113" ht="15.75" customHeight="1">
      <c r="A113" s="204" t="str">
        <f>Seeds!AA113</f>
        <v>M1-NyO-33b-I-1</v>
      </c>
      <c r="B113" s="204" t="str">
        <f>Seeds!Z113</f>
        <v>{"id":"M1-NyO-33b-I-1","stimulus":"&lt;p&gt;Selecciona cómo se escribe el número {{Q1}}.&lt;/p&gt;","hint":"&lt;p&gt;100: cien&lt;/p&gt;&lt;p&gt;101: ciento uno&lt;/p&gt;&lt;p&gt;102: ciento dos&lt;/p&gt;&lt;p&gt;103: ciento tres&lt;/p&gt;&lt;p&gt;Etc.&lt;/p&gt;","feedback":"&lt;p&gt;100: cien&lt;/p&gt;&lt;p&gt;101: ciento uno&lt;/p&gt;&lt;p&gt;102: ciento dos&lt;/p&gt;&lt;p&gt;103: ciento tres&lt;/p&gt;&lt;p&gt;Etc.&lt;/p&gt;","seed":{"parameters":[{"name":"Q1","label":null,"min":100,"max":120,"step":1},{"name":"Q2","label":null,"min":100,"max":120,"step":1},{"name":"Q3","label":null,"min":100,"max":120,"step":1}],"calculated":[{"name":"A1","label":"{{function}}","function":"Lemonlib.numToWords({{Q1}},'es')"},{"name":"A2","label":"{{function}}","function":"Lemonlib.numToWords({{Q2}},'es')","incorrect":true},{"name":"A3","label":"{{function}}","function":"Lemonlib.numToWords({{Q3}},'es')","incorrect":true}],"uniques":true},"algorithm":{"name":"trueFalse","template":"Multiple choice – standard","params":{"countCorrect":1,"countIncorrect":2,"showCheckIcon":false,"columns":3}}}</v>
      </c>
      <c r="C113" s="204" t="str">
        <f t="shared" si="1"/>
        <v>#REF!</v>
      </c>
      <c r="D113" s="205" t="str">
        <f t="shared" si="2"/>
        <v>#REF!</v>
      </c>
    </row>
    <row r="114" ht="15.75" customHeight="1">
      <c r="A114" s="204" t="str">
        <f>Seeds!AA114</f>
        <v>M1-NyO-33b-I-2</v>
      </c>
      <c r="B114" s="204" t="str">
        <f>Seeds!Z114</f>
        <v>{"id":"M1-NyO-33b-I-2","stimulus":"&lt;p&gt;Completa la siguiente afirmación.&lt;/p&gt;","template":"&lt;p&gt;El número {{Q1}} se lee como {{response}}&lt;/p&gt;","hint":"&lt;p&gt;100: cien&lt;/p&gt;&lt;p&gt;101: ciento uno&lt;/p&gt;&lt;p&gt;102: ciento dos&lt;/p&gt;&lt;p&gt;103: ciento tres&lt;/p&gt;&lt;p&gt;Etc.&lt;/p&gt;","feedback":"&lt;p&gt;100: cien&lt;/p&gt;&lt;p&gt;101: ciento uno&lt;/p&gt;&lt;p&gt;102: ciento dos&lt;/p&gt;&lt;p&gt;103: ciento tres&lt;/p&gt;&lt;p&gt;Etc.&lt;/p&gt;","seed":{"parameters":[{"name":"Q1","label":null,"min":100,"max":120,"step":1},{"name":"Q2","label":null,"min":100,"max":120,"step":1}],"calculated":[{"name":"A1","label":"{{function}}","function":"Lemonlib.numToWords({{Q1}},'es')","group":1},{"name":"A2","label":"{{function}}","function":"Lemonlib.numToWords({{Q2}},'es')","incorrect":true,"group":1}],"uniques":true},"algorithm":{"name":"groupResponses","template":"Cloze with drop down"}}</v>
      </c>
      <c r="C114" s="204" t="str">
        <f t="shared" si="1"/>
        <v>#REF!</v>
      </c>
      <c r="D114" s="205" t="str">
        <f t="shared" si="2"/>
        <v>#REF!</v>
      </c>
    </row>
    <row r="115" ht="15.75" customHeight="1">
      <c r="A115" s="204" t="str">
        <f>Seeds!AA115</f>
        <v>M1-NyO-33b-E-1</v>
      </c>
      <c r="B115" s="204" t="str">
        <f>Seeds!Z115</f>
        <v>{"id":"M1-NyO-33b-E-1","stimulus":"&lt;p&gt;¿Qué número es el \"{{T1}}\"? Arrastra la respuesta correcta.&lt;/p&gt;","template":"&lt;p&gt;Es el {{response}}.&lt;/p&gt;","hint":"&lt;p&gt;100: cien&lt;/p&gt;&lt;p&gt;101: ciento uno&lt;/p&gt;&lt;p&gt;102: ciento dos&lt;/p&gt;&lt;p&gt;103: ciento tres&lt;/p&gt;&lt;p&gt;Etc.&lt;/p&gt;","feedback":"&lt;p&gt;100: cien&lt;/p&gt;&lt;p&gt;101: ciento uno&lt;/p&gt;&lt;p&gt;102: ciento dos&lt;/p&gt;&lt;p&gt;103: ciento tres&lt;/p&gt;&lt;p&gt;Etc.&lt;/p&gt;","seed":{"parameters":[{"name":"Q1","label":null,"min":100,"max":120,"step":1},{"name":"Q2","label":null,"min":100,"max":120,"step":1},{"name":"Q3","label":null,"min":100,"max":120,"step":1}],"calculated":[{"name":"T1","label":"{{function}}","function":"Lemonlib.numToWords({{Q1}},'es')","temp":true},{"name":"A1","label":"{{function}}","function":"{{Q1}}"},{"name":"A2","label":"{{function}}","function":"{{Q2}}","incorrect":true},{"name":"A3","label":"{{function}}","function":"{{Q3}}","incorrect":true}],"uniques":true},"algorithm":{"name":"calculateOperation","template":"Cloze with drag &amp; drop","params":{"keyboard":"NUMERICAL"}}}</v>
      </c>
      <c r="C115" s="204" t="str">
        <f t="shared" si="1"/>
        <v>#REF!</v>
      </c>
      <c r="D115" s="205" t="str">
        <f t="shared" si="2"/>
        <v>#REF!</v>
      </c>
    </row>
    <row r="116" ht="15.75" customHeight="1">
      <c r="A116" s="204" t="str">
        <f>Seeds!AA116</f>
        <v>M1-NyO-33b-E-2</v>
      </c>
      <c r="B116" s="204" t="str">
        <f>Seeds!Z116</f>
        <v>{
    "id": "M1-NyO-33b-E-2",
    "stimulus": "&lt;p&gt;Selecciona los números \"{{T1}}\" y \"{{T2}}\".&lt;/p&gt;",
    "hint": "&lt;p&gt;100: cien&lt;/p&gt;&lt;p&gt;101: ciento uno&lt;/p&gt;&lt;p&gt;102: ciento dos&lt;/p&gt;&lt;p&gt;103: ciento tres&lt;/p&gt;&lt;p&gt;Etc.&lt;/p&gt;",
    "feedback": "&lt;p&gt;100: cien&lt;/p&gt;&lt;p&gt;101: ciento uno&lt;/p&gt;&lt;p&gt;102: ciento dos&lt;/p&gt;&lt;p&gt;103: ciento tres&lt;/p&gt;&lt;p&gt;Etc.&lt;/p&gt;",
    "seed": {
        "parameters": [
            {
                "name": "Q1",
                "label": null,
                "min": 100,
                "max": 120,
                "step": 1
            },
            {
                "name": "Q2",
                "label": null,
                "min": 100,
                "max": 120,
                "step": 1
            },
            {
                "name": "Q3",
                "label": null,
                "min": 100,
                "max": 120,
                "step": 1
            }
        ],
        "calculated": [
            {
                "name": "T1",
                "label": "{{function}}",
                "function": "Lemonlib.numToWords({{Q1}},'es')",
                "temp": true
            },
            {
                "name": "T2",
                "label": "{{function}}",
                "function": "Lemonlib.numToWords({{Q2}},'es')",
                "temp": true
            },
            {
                "name": "A1",
                "label": "{{function}}",
                "function": "{{Q1}}"
            },
            {
                "name": "A2",
                "label": "{{function}}",
                "function": "{{Q2}}"
            },
            {
                "name": "A3",
                "label": "{{function}}",
                "function": "{{Q3}}",
                "incorrect": true
            }
        ],
        "uniques": true
    },
    "algorithm": {
        "name": "trueFalse",
        "template": "Multiple choice – multiple response",
        "params": {
            "countCorrect": 2,
            "countIncorrect": 1,
            "showCheckIcon": false,
            "columns": 3
        }
    }
}</v>
      </c>
      <c r="C116" s="204" t="str">
        <f t="shared" si="1"/>
        <v>#REF!</v>
      </c>
      <c r="D116" s="205" t="str">
        <f t="shared" si="2"/>
        <v>#REF!</v>
      </c>
    </row>
    <row r="117" ht="15.75" customHeight="1">
      <c r="A117" s="204" t="str">
        <f>Seeds!AA117</f>
        <v>M1-NyO-33c-I-1</v>
      </c>
      <c r="B117" s="204" t="str">
        <f>Seeds!Z117</f>
        <v>{
    "id": "M1-NyO-33c-I-1",
    "stimulus": "&lt;p&gt;Arrastra y ordena de menor a mayor.&lt;/p&gt;",
    "template": "&lt;div style=\"display:flex; justify-content:center;\"&gt;{{response}}&amp;nbsp; &lt; &amp;nbsp;{{response}}&lt;/div&gt;",
    "hint": "&lt;p&gt;Los números ordenados a partir de 100 son:&lt;/p&gt;&lt;p style=\"text-align: center\"&gt;101, 102, 103, 104, 105, 106, 107, 108, 109, 110, ...&lt;/p&gt;",
    "feedback": "&lt;p&gt;Los números ordenados a partir de 100 son:&lt;/p&gt;&lt;p style=\"text-align: center\"&gt;101, 102, 103, 104, 105, 106, 107, 108, 109, 110, ...&lt;/p&gt;",
    "seed": {
        "parameters": [
            {
                "name": "Q1",
                "label": null,
                "min": 100,
                "max": 120,
                "step": 1
            },
            {
                "name": "Q2",
                "label": null,
                "min": 100,
                "max": 120,
                "step": 1
            }
        ],
        "calculated": [
            {
                "name": "A1",
                "label": "{{function}}",
                "function": "math.min({{Q1}},{{Q2}})"
            },
            {
                "name": "A2",
                "label": "{{function}}",
                "function": "math.max({{Q1}},{{Q2}})"
            }
        ],
        "uniques": true
    },
    "algorithm": {
        "name": "calculateOperation",
        "template": "Cloze with drag &amp; drop",
        "params": {
            "keyboard": "NUMERICAL"
        }
    }
}</v>
      </c>
      <c r="C117" s="204" t="str">
        <f t="shared" si="1"/>
        <v>#REF!</v>
      </c>
      <c r="D117" s="205" t="str">
        <f t="shared" si="2"/>
        <v>#REF!</v>
      </c>
    </row>
    <row r="118" ht="15.75" customHeight="1">
      <c r="A118" s="204" t="str">
        <f>Seeds!AA118</f>
        <v>M1-NyO-33c-I-2</v>
      </c>
      <c r="B118" s="204" t="str">
        <f>Seeds!Z118</f>
        <v>{
    "id": "M1-NyO-33c-I-2",
    "stimulus": "&lt;p&gt;Arrastra y ordena de mayor a menor.&lt;/p&gt;",
    "template": "&lt;div style=\"display:flex; justify-content:center;\"&gt;{{response}}&amp;nbsp; &gt; &amp;nbsp;{{response}}&lt;/div&gt;",
    "hint": "&lt;p&gt;Los números ordenados a partir de 100 son:&lt;/p&gt;&lt;p style=\"text-align: center\"&gt;101, 102, 103, 104, 105, 106, 107, 108, 109, 110, ...&lt;/p&gt;",
    "feedback": "&lt;p&gt;Los números ordenados a partir de 100 son:&lt;/p&gt;&lt;p style=\"text-align: center\"&gt;101, 102, 103, 104, 105, 106, 107, 108, 109, 110, ...&lt;/p&gt;",
    "seed": {
        "parameters": [
            {
                "name": "Q1",
                "label": null,
                "min": 100,
                "max": 120,
                "step": 1
            },
            {
                "name": "Q2",
                "label": null,
                "min": 100,
                "max": 120,
                "step": 1
            }
        ],
        "calculated": [
            {
                "name": "A1",
                "label": "{{function}}",
                "function": "math.max({{Q1}},{{Q2}})"
            },
            {
                "name": "A2",
                "label": "{{function}}",
                "function": "math.min({{Q1}},{{Q2}})"
            }
        ],
        "uniques": true
    },
    "algorithm": {
        "name": "calculateOperation",
        "template": "Cloze with drag &amp; drop",
        "params": {
            "keyboard": "NUMERICAL"
        }
    }
}</v>
      </c>
      <c r="C118" s="204" t="str">
        <f t="shared" si="1"/>
        <v>#REF!</v>
      </c>
      <c r="D118" s="205" t="str">
        <f t="shared" si="2"/>
        <v>#REF!</v>
      </c>
    </row>
    <row r="119" ht="15.75" customHeight="1">
      <c r="A119" s="204" t="str">
        <f>Seeds!AA119</f>
        <v>M1-NyO-33c-E-1</v>
      </c>
      <c r="B119" s="204" t="str">
        <f>Seeds!Z119</f>
        <v>{
    "id": "M1-NyO-33c-E-1",
    "stimulus": "&lt;p&gt;¿Qué número es mayor que {{T1}}? Selecciónalo.&lt;/p&gt;",
    "hint": "&lt;p&gt;Los números ordenados a partir de 100 son:&lt;/p&gt;&lt;p style=\"text-align: center\"&gt;101, 102, 103, 104, 105, 106, 107, 108, 109, 110, ...&lt;/p&gt;",
    "feedback": "&lt;p&gt;Los números ordenados a partir de 100 son:&lt;/p&gt;&lt;p style=\"text-align: center\"&gt;101, 102, 103, 104, 105, 106, 107, 108, 109, 110, ...&lt;/p&gt;",
    "seed": {
        "parameters": [
            {
                "name": "Q1",
                "label": null,
                "min": 100,
                "max": 120,
                "step": 1
            },
            {
                "name": "Q2",
                "label": null,
                "min": 100,
                "max": 120,
                "step": 1
            },
            {
                "name": "Q3",
                "label": null,
                "min": 100,
                "max": 120,
                "step": 1
            }
        ],
        "calculated": [
            {
                "name": "A1",
                "label": "{{function}}",
                "function": "math.max({{Q1}},{{Q2}},{{Q3}})"
            },
            {
                "name": "A2",
                "label": "{{function}}",
                "function": "math.min({{Q1}},{{Q2}},{{Q3}})",
                "incorrect": true
            },
            {
                "name": "T1",
                "label": "{{function}}",
                "function": "{{Q1}}+{{Q2}}+{{Q3}}-math.max({{Q1}},{{Q2}},{{Q3}})-math.min({{Q1}},{{Q2}},{{Q3}})",
                "temp": true
            }
        ],
        "uniques": true
    },
    "algorithm": {
        "name": "trueFalse",
        "template": "Multiple choice – standard",
        "params": {
            "countCorrect": 1,
            "countIncorrect": 1,
            "showCheckIcon": false,
            "columns": 2
        }
    }
}</v>
      </c>
      <c r="C119" s="204" t="str">
        <f t="shared" si="1"/>
        <v>#REF!</v>
      </c>
      <c r="D119" s="205" t="str">
        <f t="shared" si="2"/>
        <v>#REF!</v>
      </c>
    </row>
    <row r="120" ht="15.75" customHeight="1">
      <c r="A120" s="204" t="str">
        <f>Seeds!AA120</f>
        <v>M1-NyO-33c-E-2</v>
      </c>
      <c r="B120" s="204" t="str">
        <f>Seeds!Z120</f>
        <v>{
    "id": "M1-NyO-33c-E-2",
    "stimulus": "&lt;p&gt;¿Qué número es menor que {{T1}}? Selecciónalo.&lt;/p&gt;",
    "hint": "&lt;p&gt;Los números ordenados a partir de 100 son:&lt;/p&gt;&lt;p style=\"text-align: center\"&gt;101, 102, 103, 104, 105, 106, 107, 108, 109, 110, ...&lt;/p&gt;",
    "feedback": "&lt;p&gt;Los números ordenados a partir de 100 son:&lt;/p&gt;&lt;p style=\"text-align: center\"&gt;101, 102, 103, 104, 105, 106, 107, 108, 109, 110, ...&lt;/p&gt;",
    "seed": {
        "parameters": [
            {
                "name": "Q1",
                "label": null,
                "min": 100,
                "max": 120,
                "step": 1
            },
            {
                "name": "Q2",
                "label": null,
                "min": 100,
                "max": 120,
                "step": 1
            },
            {
                "name": "Q3",
                "label": null,
                "min": 100,
                "max": 120,
                "step": 1
            }
        ],
        "calculated": [
            {
                "name": "T1",
                "label": "{{function}}",
                "function": "{{Q1}}+{{Q2}}+{{Q3}}-math.max({{Q1}},{{Q2}},{{Q3}})-math.min({{Q1}},{{Q2}},{{Q3}})",
                "temp": true
            },
            {
                "name": "A1",
                "label": "{{function}}",
                "function": "math.max({{Q1}},{{Q2}},{{Q3}})",
                "incorrect": true
            },
            {
                "name": "A2",
                "label": "{{function}}",
                "function": "math.min({{Q1}},{{Q2}},{{Q3}})"
            }
        ],
        "uniques": true
    },
    "algorithm": {
        "name": "trueFalse",
        "template": "Multiple choice – standard",
        "params": {
            "countCorrect": 1,
            "countIncorrect": 1,
            "showCheckIcon": false,
            "columns": 2
        }
    }
}</v>
      </c>
      <c r="C120" s="204" t="str">
        <f t="shared" si="1"/>
        <v>#REF!</v>
      </c>
      <c r="D120" s="205" t="str">
        <f t="shared" si="2"/>
        <v>#REF!</v>
      </c>
    </row>
    <row r="121" ht="15.75" customHeight="1">
      <c r="A121" s="204" t="str">
        <f t="shared" ref="A121:C121" si="3">#REF!</f>
        <v>#REF!</v>
      </c>
      <c r="B121" s="204" t="str">
        <f t="shared" si="3"/>
        <v>#REF!</v>
      </c>
      <c r="C121" s="204" t="str">
        <f t="shared" si="3"/>
        <v>#REF!</v>
      </c>
      <c r="D121" s="205" t="str">
        <f t="shared" si="2"/>
        <v>#REF!</v>
      </c>
    </row>
    <row r="122" ht="15.75" customHeight="1">
      <c r="A122" s="204" t="str">
        <f>Seeds!AA121</f>
        <v>M1-NyO-34a-I-1</v>
      </c>
      <c r="B122" s="204" t="str">
        <f>Seeds!Z121</f>
        <v>{"id":"M1-NyO-34a-I-1","stimulus":"&lt;p&gt;Arrastra la descomposición de cada número al lugar donde corresponda.&lt;/p&gt;","hint":"&lt;p style=\"text-align: center\"&gt;10 unidades = 1 decena&lt;/p&gt;&lt;p style=\"text-align: center\"&gt;10 decenas = 1 centena&lt;/p&gt;","feedback":"&lt;p style=\"text-align: center\"&gt;10 unidades = 1 decena&lt;/p&gt;&lt;p style=\"text-align: center\"&gt;10 decenas = 1 centena&lt;/p&gt;&lt;p&gt;El número {{T2}} se descompone como 100 + 10 + {{Q2}}.&lt;/p&gt;&lt;p&gt;Por lo tanto, {{T2}} tiene 1 centena, 1 decena y {{Q2}} unidades.&lt;/p&gt;","seed":{"parameters":[{"name":"Q1","label":null,"min":2,"max":9,"step":1},{"name":"Q2","label":null,"min":2,"max":9,"step":1},{"name":"Q3","label":null,"min":2,"max":9,"step":1}],"calculated":[{"name":"T1","label":"{{function}}","function":"100+{{Q1}}","temp":true},{"name":"T2","label":"{{function}}","function":"110+{{Q2}}","temp":true},{"name":"T3","label":"{{function}}","function":"110+{{Q3}}","temp":true},{"name":"A1","label":"{{T1}}","function":"1 centena y {{Q1}} unidades"},{"name":"A2","label":"{{T2}}","function":"1 centena, 1 decena y {{Q2}} unidades"},{"name":"A3","label":"{{T3}}","function":"1 centena, 1 decena y {{Q3}} unidades"}],"uniques":true},"algorithm":{"name":"linkOperationResult","template":"Match list","params":{"invert":true}}}</v>
      </c>
      <c r="C122" s="204" t="str">
        <f t="shared" ref="C122:C561" si="4">#REF!</f>
        <v>#REF!</v>
      </c>
      <c r="D122" s="205" t="str">
        <f t="shared" si="2"/>
        <v>#REF!</v>
      </c>
    </row>
    <row r="123" ht="15.75" customHeight="1">
      <c r="A123" s="204" t="str">
        <f>Seeds!AA122</f>
        <v>M1-NyO-34a-E-1</v>
      </c>
      <c r="B123" s="204" t="str">
        <f>Seeds!Z122</f>
        <v>{"id":"M1-NyO-34a-E-1","stimulus":"&lt;p&gt;Completa la siguiente descomposición.&lt;/p&gt;","feedback":"&lt;p style=\"text-align: center\"&gt;100 unidades = 1 centena&lt;/p&gt;&lt;p&gt;El número {{T1}} se descompone como 100 + {{Q1}}.&lt;/p&gt;&lt;p&gt;Por lo tanto, {{T1}} tiene 1 centena y {{Q1}} unidades.&lt;/p&gt;","hint":"&lt;p style=\"text-align: center\"&gt;100 unidades = 1 centena&lt;/p&gt;","template":"&lt;p style=\"text-align: center\"&gt;{{T1}} = {{response}} centena y {{response}} unidades&lt;/p&gt;","seed":{"parameters":[{"name":"Q1","label":null,"min":2,"max":9,"step":1}],"calculated":[{"name":"T1","label":"{{function}}","function":" 100+{{Q1}}","temp":true},{"name":"A1","label":"{{function}}","function":" 1"},{"name":"A2","label":"{{function}}","function":"{{Q1}}"}],"uniques":true},"algorithm":{"name":"calculateOperation","params":{"method":"equivLiteral","keyboard":"NUMERICAL"}}}</v>
      </c>
      <c r="C123" s="204" t="str">
        <f t="shared" si="4"/>
        <v>#REF!</v>
      </c>
      <c r="D123" s="205" t="str">
        <f t="shared" si="2"/>
        <v>#REF!</v>
      </c>
    </row>
    <row r="124" ht="15.75" customHeight="1">
      <c r="A124" s="204" t="str">
        <f>Seeds!AA123</f>
        <v>M1-NyO-34a-E-2</v>
      </c>
      <c r="B124" s="204" t="str">
        <f>Seeds!Z123</f>
        <v>{"id":"M1-NyO-34a-E-2","stimulus":"&lt;p&gt;Completa la siguiente descomposición.&lt;/p&gt;","feedback":"&lt;p style=\"text-align: center\"&gt;10 unidades = 1 decena&lt;/p&gt;&lt;p style=\"text-align: center\"&gt;100 unidades = 1 centena&lt;/p&gt;&lt;p&gt;El número {{T1}} se descompone como 100 + 10 + {{Q1}}.&lt;/p&gt;&lt;p&gt;Por lo tanto, {{T1}} tiene 1 centena, 1 decena y {{Q1}} unidades.&lt;/p&gt;","hint":"&lt;p style=\"text-align: center\"&gt;10 unidades = 1 decena&lt;/p&gt;&lt;p style=\"text-align: center\"&gt;100 unidades = 1 centena&lt;/p&gt;","template":"&lt;p style=\"text-align: center\"&gt;{{T1}} = {{response}} centena, {{response}} decena y {{response}} unidades&lt;/p&gt;","seed":{"parameters":[{"name":"Q1","label":null,"min":2,"max":9,"step":1}],"calculated":[{"name":"T1","label":"{{function}}","function":" 110+{{Q1}}","temp":true},{"name":"A1","label":"{{function}}","function":" 1"},{"name":"A2","label":"{{function}}","function":"1"},{"name":"A3","label":"{{function}}","function":"{{Q1}}"}],"uniques":true},"algorithm":{"name":"calculateOperation","params":{"method":"equivLiteral","keyboard":"NUMERICAL"}}}</v>
      </c>
      <c r="C124" s="204" t="str">
        <f t="shared" si="4"/>
        <v>#REF!</v>
      </c>
      <c r="D124" s="205" t="str">
        <f t="shared" si="2"/>
        <v>#REF!</v>
      </c>
    </row>
    <row r="125" ht="15.75" customHeight="1">
      <c r="A125" s="204" t="str">
        <f>Seeds!AA124</f>
        <v>M1-NyO-9a-I-1</v>
      </c>
      <c r="B125" s="204" t="str">
        <f>Seeds!Z124</f>
        <v>{
    "id": "M1-NyO-9a-I-1",
    "stimulus": "&lt;p&gt;Arrastra la forma escrita de cada número ordinal al lugar donde corresponda.&lt;/p&gt;",
    "feedback": "&lt;div style=\"display:flex; justify-content:space-evenly\"&gt;&lt;div&gt;&lt;p&gt;1.º: primero&lt;/p&gt;&lt;p&gt;2.º: segundo&lt;/p&gt;&lt;p&gt;3.º: tercero&lt;/p&gt;&lt;p&gt;4.º: cuarto&lt;/p&gt;&lt;p&gt;5.º: quinto&lt;/p&gt;&lt;/div&gt;&lt;div&gt;&lt;p&gt;6.º: sexto&lt;/p&gt;&lt;p&gt;7.º: séptimo&lt;/p&gt;&lt;p&gt;8.º: octavo&lt;/p&gt;&lt;p&gt;9.º: noveno&lt;/p&gt;&lt;p&gt;10.º: décimo&lt;/p&gt;&lt;/div&gt;&lt;/div&gt;",
    "hint": "&lt;div style=\"display:flex; justify-content:space-evenly\"&gt;&lt;div&gt;&lt;p&gt;1.º: primero&lt;/p&gt;&lt;p&gt;2.º: segundo&lt;/p&gt;&lt;p&gt;3.º: tercero&lt;/p&gt;&lt;p&gt;4.º: cuarto&lt;/p&gt;&lt;p&gt;5.º: quinto&lt;/p&gt;&lt;/div&gt;&lt;div&gt;&lt;p&gt;6.º: sexto&lt;/p&gt;&lt;p&gt;7.º: séptimo&lt;/p&gt;&lt;p&gt;8.º: octavo&lt;/p&gt;&lt;p&gt;9.º: noveno&lt;/p&gt;&lt;p&gt;10.º: décimo&lt;/p&gt;&lt;/div&gt;&lt;/div&gt;",
    "seed": {
        "parameters": [
            {
                "name": "Q1",
                "label": null,
                "list": [
                    1,
                    2,
                    3,
                    4,
                    5,
                    6,
                    7,
                    8,
                    9,
                    10
                ]
            },
            {
                "name": "Q2",
                "label": null,
                "list": [
                    1,
                    2,
                    3,
                    4,
                    5,
                    6,
                    7,
                    8,
                    9,
                    10
                ]
            },
            {
                "name": "Q3",
                "label": null,
                "list": [
                    1,
                    2,
                    3,
                    4,
                    5,
                    6,
                    7,
                    8,
                    9,
                    10
                ]
            }
        ],
        "calculated": [
            {
                "name": "A1",
                "label": "{{Q1}}.º",
                "function": "Lemonlib.numToOrdinal({{Q1}},'es')"
            },
            {
                "name": "A2",
                "label": "{{Q2}}.º",
                "function": "Lemonlib.numToOrdinal({{Q2}},'es')"
            },
            {
                "name": "A3",
                "label": "{{Q3}}.º",
                "function": "Lemonlib.numToOrdinal({{Q3}},'es')"
            }
        ],
        "isNumToWords": true,
        "uniques": true
    },
    "algorithm": {
        "name": "linkOperationResult",
        "params": {
            "invert": true
        },
        "template": "match list"
    }
}</v>
      </c>
      <c r="C125" s="204" t="str">
        <f t="shared" si="4"/>
        <v>#REF!</v>
      </c>
      <c r="D125" s="205" t="str">
        <f t="shared" si="2"/>
        <v>#REF!</v>
      </c>
    </row>
    <row r="126" ht="15.75" customHeight="1">
      <c r="A126" s="204" t="str">
        <f>Seeds!AA125</f>
        <v>M1-NyO-9a-E-1</v>
      </c>
      <c r="B126" s="204" t="str">
        <f>Seeds!Z125</f>
        <v>{
    "id": "M1-NyO-9a-E-1",
    "stimulus": "&lt;p&gt;¿En qué posición está el coche negro?&lt;/p&gt;&lt;div style=\"display:flex;justify-content:center;\"&gt;&lt;img src=\"https://blueberry-assets.oneclick.es/M1_NyO_9a_7.svg\" width=\"100\"&gt;{{T1}}&lt;img src=\"https://blueberry-assets.oneclick.es/M1_NyO_9a_10.svg\" width=\"100\"&gt;{{T2}}&lt;/div&gt;",
    "hint": "&lt;div style=\"display:flex; justify-content:space-evenly\"&gt;&lt;div&gt;&lt;p&gt;1.º: primero&lt;/p&gt;&lt;p&gt;2.º: segundo&lt;/p&gt;&lt;p&gt;3.º: tercero&lt;/p&gt;&lt;p&gt;4.º: cuarto&lt;/p&gt;&lt;p&gt;5.º: quinto&lt;/p&gt;&lt;/div&gt;&lt;div&gt;&lt;p&gt;6.º: sexto&lt;/p&gt;&lt;p&gt;7.º: séptimo&lt;/p&gt;&lt;p&gt;8.º: octavo&lt;/p&gt;&lt;p&gt;9.º: noveno&lt;/p&gt;&lt;p&gt;10.º: décimo&lt;/p&gt;&lt;/div&gt;&lt;/div&gt;",
    "feedback": "&lt;div style=\"display:flex; justify-content:space-evenly\"&gt;&lt;div&gt;&lt;p&gt;1.º: primero&lt;/p&gt;&lt;p&gt;2.º: segundo&lt;/p&gt;&lt;p&gt;3.º: tercero&lt;/p&gt;&lt;p&gt;4.º: cuarto&lt;/p&gt;&lt;p&gt;5.º: quinto&lt;/p&gt;&lt;/div&gt;&lt;div&gt;&lt;p&gt;6.º: sexto&lt;/p&gt;&lt;p&gt;7.º: séptimo&lt;/p&gt;&lt;p&gt;8.º: octavo&lt;/p&gt;&lt;p&gt;9.º: noveno&lt;/p&gt;&lt;p&gt;10.º: décimo&lt;/p&gt;&lt;/div&gt;&lt;/div&gt;",
    "seed": {
        "parameters": [
            {
                "name": "Q1",
                "label": null,
                "list": [
                    1,
                    2,
                    3,
                    4,
                    5
                ]
            },
            {
                "name": "Q2",
                "label": null,
                "list": [
                    1,
                    2
                ]
            },
            {
                "name": "Q3",
                "label": null,
                "list": [
                    1,
                    2,
                    3,
                    4,
                    5
                ]
            }
        ],
        "calculated": [
            {
                "name": "T1",
                "label": "{{function}}",
                "function": "'&lt;img src=\"https://blueberry-assets.oneclick.es/M1_NyO_9a_9.svg\" width=\"90\"&gt;'.repeat({{Q1}})",
                "temp": true
            },
            {
                "name": "T2",
                "label": "{{function}}",
                "function": "'&lt;img src=\"https://blueberry-assets.oneclick.es/M1_NyO_9a_9.svg\" width=\"90\"&gt;'.repeat({{Q2}})",
                "temp": true
            },
            {
                "name": "A1",
                "label": "{{function}}.º",
                "function": "{{Q1}}+1"
            },
            {
                "name": "A2",
                "label": "{{function}}.º",
                "function": "{{Q1}}",
                "incorrect": true
            },
            {
                "name": "A3",
                "label": "{{function}}.º",
                "function": "{{Q1}}+2",
                "incorrect": true
            },
            {
                "name": "A4",
                "label": "{{function}}.º",
                "function": "{{Q1}}+3",
                "incorrect": true
            }
        ],
        "uniques": true
    },
    "algorithm": {
        "name": "trueFalse",
        "template": "Multiple choice – standard",
        "params": {
            "countCorrect": 1,
            "countIncorrect": 2,
            "showCheckIcon": false,
            "columns": 3
        }
    }
}</v>
      </c>
      <c r="C126" s="204" t="str">
        <f t="shared" si="4"/>
        <v>#REF!</v>
      </c>
      <c r="D126" s="205" t="str">
        <f t="shared" si="2"/>
        <v>#REF!</v>
      </c>
    </row>
    <row r="127" ht="15.75" customHeight="1">
      <c r="A127" s="204" t="str">
        <f>Seeds!AA126</f>
        <v>M1-NyO-9a-E-2</v>
      </c>
      <c r="B127" s="204" t="str">
        <f>Seeds!Z126</f>
        <v>{
    "id": "M1-NyO-9a-E-2",
    "stimulus": "&lt;p&gt;¿En qué posición está la corredora con camiseta roja?&lt;/p&gt;&lt;div style=\"display:flex;justify-content:center;\"&gt;&lt;img src=\"https://blueberry-assets.oneclick.es/M1_NyO_9a_8.svg\" width=\"100\"&gt;{{T1}}&lt;img src=\"https://blueberry-assets.oneclick.es/M1_NyO_9a_4.svg\" width=\"100\"&gt;{{T2}}&lt;/div&gt;",
    "hint": "&lt;div style=\"display:flex; justify-content:space-evenly\"&gt;&lt;div&gt;&lt;p&gt;1.º: primero&lt;/p&gt;&lt;p&gt;2.º: segundo&lt;/p&gt;&lt;p&gt;3.º: tercero&lt;/p&gt;&lt;p&gt;4.º: cuarto&lt;/p&gt;&lt;p&gt;5.º: quinto&lt;/p&gt;&lt;/div&gt;&lt;div&gt;&lt;p&gt;6.º: sexto&lt;/p&gt;&lt;p&gt;7.º: séptimo&lt;/p&gt;&lt;p&gt;8.º: octavo&lt;/p&gt;&lt;p&gt;9.º: noveno&lt;/p&gt;&lt;p&gt;10.º: décimo&lt;/p&gt;&lt;/div&gt;&lt;/div&gt;",
    "feedback": "&lt;div style=\"display:flex; justify-content:space-evenly\"&gt;&lt;div&gt;&lt;p&gt;1.º: primero&lt;/p&gt;&lt;p&gt;2.º: segundo&lt;/p&gt;&lt;p&gt;3.º: tercero&lt;/p&gt;&lt;p&gt;4.º: cuarto&lt;/p&gt;&lt;p&gt;5.º: quinto&lt;/p&gt;&lt;/div&gt;&lt;div&gt;&lt;p&gt;6.º: sexto&lt;/p&gt;&lt;p&gt;7.º: séptimo&lt;/p&gt;&lt;p&gt;8.º: octavo&lt;/p&gt;&lt;p&gt;9.º: noveno&lt;/p&gt;&lt;p&gt;10.º: décimo&lt;/p&gt;&lt;/div&gt;&lt;/div&gt;",
    "seed": {
        "parameters": [
            {
                "name": "Q1",
                "label": null,
                "list": [
                    1,
                    2,
                    3,
                    4,
                    5
                ]
            },
            {
                "name": "Q2",
                "label": null,
                "list": [
                    1,
                    2
                ]
            },
            {
                "name": "Q3",
                "label": null,
                "list": [
                    1,
                    2,
                    3,
                    4,
                    5
                ]
            }
        ],
        "calculated": [
            {
                "name": "T1",
                "label": "{{function}}",
                "function": "'&lt;img src=\"https://blueberry-assets.oneclick.es/M1_NyO_9a_3.svg\" width=\"90\"&gt;'.repeat({{Q1}})",
                "temp": true
            },
            {
                "name": "T2",
                "label": "{{function}}",
                "function": "'&lt;img src=\"https://blueberry-assets.oneclick.es/M1_NyO_9a_3.svg\" width=\"90\"&gt;'.repeat({{Q2}})",
                "temp": true
            },
            {
                "name": "A1",
                "label": "{{function}}.º",
                "function": "{{Q1}}+1"
            },
            {
                "name": "A2",
                "label": "{{function}}.º",
                "function": "{{Q1}}",
                "incorrect": true
            },
            {
                "name": "A3",
                "label": "{{function}}.º",
                "function": "{{Q2}}+1",
                "incorrect": true
            },
            {
                "name": "A4",
                "label": "{{function}}.º",
                "function": "{{Q3}}+1",
                "incorrect": true
            }
        ],
        "uniques": true
    },
    "algorithm": {
        "name": "trueFalse",
        "template": "Multiple choice – standard",
        "params": {
            "countCorrect": 1,
            "countIncorrect": 2,
            "showCheckIcon": false,
            "columns": 3
        }
    }
}</v>
      </c>
      <c r="C127" s="204" t="str">
        <f t="shared" si="4"/>
        <v>#REF!</v>
      </c>
      <c r="D127" s="205" t="str">
        <f t="shared" si="2"/>
        <v>#REF!</v>
      </c>
    </row>
    <row r="128" ht="15.75" customHeight="1">
      <c r="A128" s="204" t="str">
        <f>Seeds!AA127</f>
        <v>M1-NyO-9a-E-3</v>
      </c>
      <c r="B128" s="204" t="str">
        <f>Seeds!Z127</f>
        <v>{
    "id": "M1-NyO-9a-E-3",
    "stimulus": "&lt;p&gt;¿En qué posición está el helicóptero azul?&lt;/p&gt;&lt;div style=\"display:flex;justify-content:center;\"&gt;{{T1}}&lt;img src=\"https://blueberry-assets.oneclick.es/M1_NyO_9a_6.svg\" width=\"100\"&gt;{{T2}}&lt;/div&gt;&lt;img src=\"https://blueberry-assets.oneclick.es/M1_NyO_9a_9.svg\" width=\"150\"&gt;",
    "hint": "&lt;div style=\"display:flex; justify-content:space-evenly\"&gt;&lt;div&gt;&lt;p&gt;1.º: primero&lt;/p&gt;&lt;p&gt;2.º: segundo&lt;/p&gt;&lt;p&gt;3.º: tercero&lt;/p&gt;&lt;p&gt;4.º: cuarto&lt;/p&gt;&lt;p&gt;5.º: quinto&lt;/p&gt;&lt;/div&gt;&lt;div&gt;&lt;p&gt;6.º: sexto&lt;/p&gt;&lt;p&gt;7.º: séptimo&lt;/p&gt;&lt;p&gt;8.º: octavo&lt;/p&gt;&lt;p&gt;9.º: noveno&lt;/p&gt;&lt;p&gt;10.º: décimo&lt;/p&gt;&lt;/div&gt;&lt;/div&gt;",
    "feedback": "&lt;div style=\"display:flex; justify-content:space-evenly\"&gt;&lt;div&gt;&lt;p&gt;1.º: primero&lt;/p&gt;&lt;p&gt;2.º: segundo&lt;/p&gt;&lt;p&gt;3.º: tercero&lt;/p&gt;&lt;p&gt;4.º: cuarto&lt;/p&gt;&lt;p&gt;5.º: quinto&lt;/p&gt;&lt;/div&gt;&lt;div&gt;&lt;p&gt;6.º: sexto&lt;/p&gt;&lt;p&gt;7.º: séptimo&lt;/p&gt;&lt;p&gt;8.º: octavo&lt;/p&gt;&lt;p&gt;9.º: noveno&lt;/p&gt;&lt;p&gt;10.º: décimo&lt;/p&gt;&lt;/div&gt;&lt;/div&gt;",
    "seed": {
        "parameters": [
            {
                "name": "Q1",
                "label": null,
                "list": [
                    1,
                    2,
                    3,
                    4,
                    5
                ]
            },
            {
                "name": "Q2",
                "label": null,
                "list": [
                    1,
                    2
                ]
            },
            {
                "name": "Q3",
                "label": null,
                "list": [
                    1,
                    2,
                    3,
                    4,
                    5
                ]
            }
        ],
        "calculated": [
            {
                "name": "T1",
                "label": "{{function}}",
                "function": "'&lt;img src=\"https://blueberry-assets.oneclick.es/M1_NyO_9a_5.svg\" width=\"90\"&gt;'.repeat({{Q1}})",
                "temp": true
            },
            {
                "name": "T2",
                "label": "{{function}}",
                "function": "'&lt;img src=\"https://blueberry-assets.oneclick.es/M1_NyO_9a_5.svg\" width=\"90\"&gt;'.repeat({{Q2}})",
                "temp": true
            },
            {
                "name": "A1",
                "label": "{{function}}.º",
                "function": "{{Q1}}+1"
            },
            {
                "name": "A2",
                "label": "{{function}}.º",
                "function": "{{Q1}}",
                "incorrect": true
            },
            {
                "name": "A3",
                "label": "{{function}}.º",
                "function": "{{Q2}}+1",
                "incorrect": true
            },
            {
                "name": "A4",
                "label": "{{function}}.º",
                "function": "{{Q3}}+1",
                "incorrect": true
            }
        ],
        "uniques": true
    },
    "algorithm": {
        "name": "trueFalse",
        "template": "Multiple choice – standard",
        "params": {
            "countCorrect": 1,
            "countIncorrect": 2,
            "showCheckIcon": false,
            "columns": 3
        }
    }
}</v>
      </c>
      <c r="C128" s="204" t="str">
        <f t="shared" si="4"/>
        <v>#REF!</v>
      </c>
      <c r="D128" s="205" t="str">
        <f t="shared" si="2"/>
        <v>#REF!</v>
      </c>
    </row>
    <row r="129" ht="15.75" customHeight="1">
      <c r="A129" s="204" t="str">
        <f>Seeds!AA128</f>
        <v>M1-NyO-35a-I-1</v>
      </c>
      <c r="B129" s="204" t="str">
        <f>Seeds!Z128</f>
        <v>{"id":"M1-NyO-35a-I-1","stimulus":"&lt;p&gt;Selecciona la opción correcta.&lt;/p&gt;&lt;div style=\"display:flex; justify-content: center\"&gt;{{T1}}&lt;/div&gt;&lt;div style=\"display:flex; justify-content: center\"&gt;{{T2}}&lt;/div&gt;","hint":"Los números pueden servir para medir cantidades.","feedback":"&lt;p&gt;Los números pueden servir para medir cantidades.&lt;/p&gt;&lt;p&gt;Hay {{Q1}} manzanas.&lt;/p&gt;&lt;p&gt;Hay {{Q1}} plátanos.&lt;/p&gt;&lt;p&gt;Por tanto, las dos cantidades son &lt;b&gt;iguales&lt;/b&gt;.&lt;/p&gt;","seed":{"parameters":[{"name":"Q1","label":null,"list":[2,3,4,5,6,7]}],"calculated":[{"name":"T1","label":"{{function}}","function":"'&lt;img src=\"https://blueberry-assets.oneclick.es/M1_NyO_5a_3.svg\" width=\"90\"&gt;'.repeat({{Q1}})","temp":true},{"name":"T2","label":"{{function}}","function":"'&lt;img src=\"https://blueberry-assets.oneclick.es/M1_NyO_35a_2.svg\" width=\"90\"&gt;'.repeat({{Q1}})","temp":true},{"name":"A1","label":"{{function}}","function":"Hay el mismo número de plátanos que de manzanas."},{"name":"A2","label":"{{function}}","function":"Hay más manzanas que plátanos.","incorrect":true},{"name":"A3","label":"{{function}}","function":"Hay menos manzanas que plátanos.","incorrect":true}],"uniques":true},"algorithm":{"name":"trueFalse","template":"Multiple choice – standard","params":{"countCorrect":1,"countIncorrect":1,"showCheckIcon":true}}}</v>
      </c>
      <c r="C129" s="204" t="str">
        <f t="shared" si="4"/>
        <v>#REF!</v>
      </c>
      <c r="D129" s="205" t="str">
        <f t="shared" si="2"/>
        <v>#REF!</v>
      </c>
    </row>
    <row r="130" ht="15.75" customHeight="1">
      <c r="A130" s="204" t="str">
        <f>Seeds!AA129</f>
        <v>M1-NyO-35a-I-2</v>
      </c>
      <c r="B130" s="204" t="str">
        <f>Seeds!Z129</f>
        <v>{"id":"M1-NyO-35a-I-2","stimulus":"&lt;p&gt;Selecciona la opción correcta.&lt;/p&gt;&lt;div style=\"display:flex; justify-content: center\"&gt;{{T1}}&lt;/div&gt;&lt;div style=\"display:flex; justify-content: center\"&gt;{{T2}}&lt;/div&gt;","hint":"Los números pueden servir para medir cantidades.","feedback":"&lt;p&gt;Los números pueden servir para medir cantidades.&lt;/p&gt;&lt;p&gt;Hay {{T3}} manzanas.&lt;/p&gt;&lt;p&gt;Hay {{Q1}} plátanos.&lt;/p&gt;&lt;p&gt;Por tanto, hay &lt;b&gt;más manzanas&lt;/b&gt; que plátanos.&lt;/p&gt;","seed":{"parameters":[{"name":"Q1","label":null,"list":[2,3,4,5]},{"name":"Q2","label":null,"list":[2,3,4,5]}],"calculated":[{"name":"T1","label":"{{function}}","function":"'&lt;img src=\"https://blueberry-assets.oneclick.es/M1_NyO_5a_3.svg\" width=\"100\"&gt;'.repeat({{Q1}}+{{Q2}})","temp":true},{"name":"T2","label":"{{function}}","function":"'&lt;img src=\"https://blueberry-assets.oneclick.es/M1_NyO_35a_2.svg\" width=\"100\"&gt;'.repeat({{Q1}})","temp":true},{"name":"T3","label":"{{function}}","function":"{{Q1}}+{{Q2}}","temp":true},{"name":"A1","label":"{{function}}","function":"Hay el mismo número de plátanos que de manzanas.","incorrect":true},{"name":"A2","label":"{{function}}","function":"Hay más manzanas que plátanos.","incorrect":false},{"name":"A3","label":"{{function}}","function":"Hay menos manzanas que plátanos.","incorrect":true}],"uniques":true},"algorithm":{"name":"trueFalse","template":"Multiple choice – standard","params":{"countCorrect":1,"countIncorrect":1,"showCheckIcon":true}}}</v>
      </c>
      <c r="C130" s="204" t="str">
        <f t="shared" si="4"/>
        <v>#REF!</v>
      </c>
      <c r="D130" s="205" t="str">
        <f t="shared" si="2"/>
        <v>#REF!</v>
      </c>
    </row>
    <row r="131" ht="15.75" customHeight="1">
      <c r="A131" s="204" t="str">
        <f>Seeds!AA130</f>
        <v>M1-NyO-35a-I-3</v>
      </c>
      <c r="B131" s="204" t="str">
        <f>Seeds!Z130</f>
        <v>{"id":"M1-NyO-35a-I-3","stimulus":"&lt;p&gt;Selecciona la opción correcta.&lt;/p&gt;&lt;div style=\"display:flex; justify-content: center\"&gt;{{T1}}&lt;/div&gt;&lt;div style=\"display:flex; justify-content: center\"&gt;{{T2}}&lt;/div&gt;","hint":"Los números pueden servir para medir cantidades.","feedback":"&lt;p&gt;Los números pueden servir para medir cantidades.&lt;/p&gt;&lt;p&gt;Hay {{Q1}} manzanas.&lt;/p&gt;&lt;p&gt;Hay {{T3}} plátanos.&lt;/p&gt;&lt;p&gt;Por tanto, hay &lt;b&gt;menos manzanas&lt;/b&gt; que plátanos.&lt;/p&gt;","seed":{"parameters":[{"name":"Q1","label":null,"list":[2,3,4,5]},{"name":"Q2","label":null,"list":[2,3,4,5]}],"calculated":[{"name":"T1","label":"{{function}}","function":"'&lt;img src=\"https://blueberry-assets.oneclick.es/M1_NyO_5a_3.svg\" width=\"100\"&gt;'.repeat({{Q1}})","temp":true},{"name":"T2","label":"{{function}}","function":"'&lt;img src=\"https://blueberry-assets.oneclick.es/M1_NyO_35a_2.svg\" width=\"100\"&gt;'.repeat({{Q1}}+{{Q2}})","temp":true},{"name":"T3","label":"{{function}}","function":"{{Q1}}+{{Q2}}","temp":true},{"name":"A1","label":"{{function}}","function":"Hay el mismo número de plátanos que de manzanas.","incorrect":true},{"name":"A2","label":"{{function}}","function":"Hay más manzanas que plátanos.","incorrect":true},{"name":"A3","label":"{{function}}","function":"Hay menos manzanas que plátanos.","incorrect":false}],"uniques":true},"algorithm":{"name":"trueFalse","template":"Multiple choice – standard","params":{"countCorrect":1,"countIncorrect":1,"showCheckIcon":true}}}</v>
      </c>
      <c r="C131" s="204" t="str">
        <f t="shared" si="4"/>
        <v>#REF!</v>
      </c>
      <c r="D131" s="205" t="str">
        <f t="shared" si="2"/>
        <v>#REF!</v>
      </c>
    </row>
    <row r="132" ht="15.75" customHeight="1">
      <c r="A132" s="204" t="str">
        <f>Seeds!AA131</f>
        <v>M1-NyO-35a-E-1</v>
      </c>
      <c r="B132" s="204" t="str">
        <f>Seeds!Z131</f>
        <v>{"id":"M1-NyO-35a-E-1","stimulus":"&lt;p&gt;¿Quién tiene más lápices?&lt;/p&gt;{{Q1}}: &lt;div style=\"display:flex;justify-content: center\"&gt;{{T3}}&lt;/div&gt;{{Q2}}: &lt;div style=\"display:flex;justify-content: center\"&gt;{{T4}}&lt;/div&gt;","hint":"&lt;p&gt;Los números pueden servir para medir cantidades.&lt;/p&gt;","feedback":"&lt;p&gt;Los números pueden servir para medir cantidades.&lt;/p&gt;&lt;p&gt;{{Q1}} tiene estos: &lt;div style=\"display:flex\"&gt;{{T3}}&lt;/div&gt;&lt;/p&gt;&lt;p&gt;{{Q2}} tiene estos: &lt;div style=\"display:flex\"&gt;{{T4}}&lt;/div&gt;&lt;/p&gt;&lt;p&gt;Por eso {{Q1}} tiene más lápices.&lt;/p&gt;","seed":{"parameters":[{"name":"Q1","label":null,"list":["Teresa","Raquel","Lorenzo","Matías"]},{"name":"Q2","label":null,"list":["Teresa","Raquel","Lorenzo","Matías"]},{"name":"Q3","label":null,"list":[2,3,4,5,6,7,8]},{"name":"Q4","label":null,"list":[2,3,4,5,6,7,8]}],"calculated":[{"name":"T1","label":"{{function}}","function":"math.max({{Q3}},{{Q4}})","temp":true},{"name":"T2","label":"{{function}}","function":"math.min({{Q3}},{{Q4}})","temp":true},{"name":"T3","label":"{{function}}","function":"'&lt;img src=\"https://blueberry-assets.oneclick.es/M1_NyO_3a_3.svg\" width=\"100\"&gt;'.repeat({{T1}})","temp":true},{"name":"T4","label":"{{function}}","function":"'&lt;img src=\"https://blueberry-assets.oneclick.es/M1_NyO_3a_3.svg\" width=\"100\"&gt;'.repeat({{T2}})","temp":true},{"name":"A1","label":"{{function}}","function":"{{Q1}} porque tiene {{T1}} lápices.","incorrect":false},{"name":"A2","label":"{{function}}","function":"{{Q2}} porque tiene {{T2}} lápices.","incorrect":true}],"uniques":true},"algorithm":{"name":"trueFalse","template":"Multiple choice – standard","params":{"countCorrect":1,"countIncorrect":1,"showCheckIcon":true}}}</v>
      </c>
      <c r="C132" s="204" t="str">
        <f t="shared" si="4"/>
        <v>#REF!</v>
      </c>
      <c r="D132" s="205" t="str">
        <f t="shared" si="2"/>
        <v>#REF!</v>
      </c>
    </row>
    <row r="133" ht="15.75" customHeight="1">
      <c r="A133" s="204" t="str">
        <f>Seeds!AA132</f>
        <v>M1-NyO-35a-E-2</v>
      </c>
      <c r="B133" s="204" t="str">
        <f>Seeds!Z132</f>
        <v>{"id":"M1-NyO-35a-E-2","stimulus":"&lt;p&gt;¿Quién tiene más gafas de sol?&lt;/p&gt;{{Q1}}: &lt;div style=\"display:flex;justify-content: center\"&gt;{{T3}}&lt;/div&gt;{{Q2}}: &lt;div style=\"display:flex;justify-content: center\"&gt;{{T4}}&lt;/div&gt;","hint":"&lt;p&gt;Los números pueden servir para medir cantidades.&lt;/p&gt;","feedback":"&lt;p&gt;Los números pueden servir para medir cantidades.&lt;/p&gt;&lt;p&gt;{{Q1}} tiene estas:&lt;div style=\"display:flex\"&gt;{{T3}}&lt;/div&gt;&lt;/p&gt;&lt;p&gt;{{Q2}} tiene estas:&lt;div style=\"display:flex\"&gt;{{T4}}&lt;/div&gt;&lt;/p&gt;&lt;p&gt;Por eso {{Q1}} tiene más gafas.&lt;/p&gt;","seed":{"parameters":[{"name":"Q1","label":null,"list":["Margarita","Ángeles","Pablo","Luis"]},{"name":"Q2","label":null,"list":["Margarita","Ángeles","Pablo","Luis"]},{"name":"Q3","label":null,"list":[2,3,4,5,6,7,8]},{"name":"Q4","label":null,"list":[2,3,4,5,6,7,8]}],"calculated":[{"name":"T1","label":"{{function}}","function":" math.max({{Q3}},{{Q4}})","temp":true},{"name":"T2","label":"{{function}}","function":" math.min({{Q3}},{{Q4}})","temp":true},{"name":"T3","label":"{{function}}","function":"'&lt;img src=\"https://blueberry-assets.oneclick.es/M1_NyO_35a_4.svg\" width=\"100\"&gt;'.repeat({{T1}})","temp":true},{"name":"T4","label":"{{function}}","function":"'&lt;img src=\"https://blueberry-assets.oneclick.es/M1_NyO_35a_4.svg\" width=\"100\"&gt;'.repeat({{T2}})","temp":true},{"name":"A1","label":"{{function}}","function":"{{Q1}}, porque tiene {{T1}} gafas.","incorrect":false},{"name":"A2","label":"{{function}}","function":"{{Q2}}, porque tiene {{T2}} gafas.","incorrect":true}],"uniques":true},"algorithm":{"name":"trueFalse","template":"Multiple choice – standard","params":{"countCorrect":1,"countIncorrect":1,"showCheckIcon":true}}}</v>
      </c>
      <c r="C133" s="204" t="str">
        <f t="shared" si="4"/>
        <v>#REF!</v>
      </c>
      <c r="D133" s="205" t="str">
        <f t="shared" si="2"/>
        <v>#REF!</v>
      </c>
    </row>
    <row r="134" ht="15.75" customHeight="1">
      <c r="A134" s="204" t="str">
        <f>Seeds!AA133</f>
        <v>M1-NyO-35a-E-3</v>
      </c>
      <c r="B134" s="204" t="str">
        <f>Seeds!Z133</f>
        <v>{"id":"M1-NyO-35a-E-3","stimulus":"&lt;p&gt;¿Quién tiene más cucharas?&lt;/p&gt;{{Q1}}: &lt;div style=\"display:flex;justify-content: center\"&gt;{{T3}}&lt;/div&gt;{{Q2}}: &lt;div style=\"display:flex;justify-content: center\"&gt;{{T4}}&lt;/div&gt;","hint":"&lt;p&gt;Los números pueden servir para medir cantidades.&lt;/p&gt;","feedback":"&lt;p&gt;Los números pueden servir para medir cantidades.&lt;/p&gt;&lt;p&gt;{{Q1}} tiene estas:&lt;div style=\"display:flex\"&gt;{{T3}}&lt;/div&gt;&lt;/p&gt;&lt;p&gt;{{Q2}} tiene estas:&lt;div style=\"display:flex\"&gt;{{T4}}&lt;/div&gt;&lt;/p&gt;&lt;p&gt;Por eso {{Q1}} tiene más cucharas.&lt;/p&gt;","seed":{"parameters":[{"name":"Q1","label":null,"list":["Irma","Judit","Calisto","Aitor"]},{"name":"Q2","label":null,"list":["Irma","Judit","Calisto","Aitor"]},{"name":"Q3","label":null,"list":[2,3,4,5,6,7,8]},{"name":"Q4","label":null,"list":[2,3,4,5,6,7,8]}],"calculated":[{"name":"T1","label":"{{function}}","function":" math.max({{Q3}},{{Q4}})","temp":true},{"name":"T2","label":"{{function}}","function":" math.min({{Q3}},{{Q4}})","temp":true},{"name":"T3","label":"{{function}}","function":"'&lt;img src=\"https://blueberry-assets.oneclick.es/M1_NyO_35a_5.svg\" width=\"100\"&gt;'.repeat({{T1}})","temp":true},{"name":"T4","label":"{{function}}","function":"'&lt;img src=\"https://blueberry-assets.oneclick.es/M1_NyO_35a_5.svg\" width=\"100\"&gt;'.repeat({{T2}})","temp":true},{"name":"A1","label":"{{function}}","function":"{{Q1}}, porque tiene {{T1}} cucharas.","incorrect":false},{"name":"A2","label":"{{function}}","function":"{{Q2}}, porque tiene {{T2}} cucharas.","incorrect":true}],"uniques":true},"algorithm":{"name":"trueFalse","template":"Multiple choice – standard","params":{"countCorrect":1,"countIncorrect":1,"showCheckIcon":true}}}</v>
      </c>
      <c r="C134" s="204" t="str">
        <f t="shared" si="4"/>
        <v>#REF!</v>
      </c>
      <c r="D134" s="205" t="str">
        <f t="shared" si="2"/>
        <v>#REF!</v>
      </c>
    </row>
    <row r="135" ht="15.75" customHeight="1">
      <c r="A135" s="204" t="str">
        <f>Seeds!AA134</f>
        <v>M1-NyO-48a-I-1</v>
      </c>
      <c r="B135" s="204" t="str">
        <f>Seeds!Z134</f>
        <v>{"id":"M1-NyO-48a-I-1","stimulus":"&lt;p&gt;En una carrera, tres amigas han quedado en estas posiciones:&lt;/p&gt;&lt;p&gt;{{Q1}} ha quedado la {{T1}}.ª.&lt;/p&gt;&lt;p&gt;{{Q2}} ha quedado la {{T2}}.ª.&lt;/p&gt;&lt;p&gt;{{Q3}} ha quedado la {{T3}}.ª.&lt;/p&gt;&lt;p&gt;Responde a estas preguntas.&lt;/p&gt;","template":"&lt;p&gt;¿Quién ha llegado la primera? {{response}}&lt;/p&gt;&lt;p&gt;¿Quién ha llegado después de {{Q1}}? {{response}}&lt;/p&gt;","hint":"&lt;p&gt;Los números pueden servir para ordenar.&lt;/p&gt;","feedback":"&lt;p&gt;Los números pueden servir para ordenar.&lt;/p&gt;&lt;p&gt;Estos son los números ordinales desde el 1.º al 10.º:&lt;/p&gt;&lt;p&gt;1.º, 2.º, 3.º, 4.º, 5.º, 6.º, 7.º, 8.º, 9.º y 10.º.&lt;/p&gt;","seed":{"parameters":[{"name":"Q1","label":null,"list":["Julia","Petra","Amelia","María","Elisa","Cris"]},{"name":"Q2","label":null,"list":["Julia","Petra","Amelia","María","Elisa","Cris"]},{"name":"Q3","label":null,"list":["Julia","Petra","Amelia","María","Elisa","Cris"]},{"name":"Q4","label":null,"list":[1,2,3,4]},{"name":"Q5","label":null,"list":[1,2,3,4]},{"name":"Q6","label":null,"list":[1,2,3,4]}],"calculated":[{"name":"A1","label":"{{function}}","function":"{{Q1}}","group":1,"incorrect":true},{"name":"A2","label":"{{function}}","function":"{{Q2}}","group":1,"incorrect":true},{"name":"A3","label":"{{function}}","function":"{{Q3}}","group":1,"incorrect":false},{"name":"T1","label":"{{function}}","function":"{{Q4}}+{{Q5}}","temp":true},{"name":"T2","label":"{{function}}","function":"{{Q4}}+{{Q5}}+{{Q6}}","temp":true},{"name":"T3","label":"{{function}}","function":"{{Q4}}","temp":true},{"name":"A4","label":"{{function}}","function":"{{Q1}}","group":2,"incorrect":true},{"name":"A5","label":"{{function}}","function":"{{Q2}}","group":2,"incorrect":false},{"name":"A6","label":"{{function}}","function":"{{Q3}}","group":2,"incorrect":true}],"uniques":true},"algorithm":{"name":"groupResponses","template":"Cloze with drop down"}}</v>
      </c>
      <c r="C135" s="204" t="str">
        <f t="shared" si="4"/>
        <v>#REF!</v>
      </c>
      <c r="D135" s="205" t="str">
        <f t="shared" si="2"/>
        <v>#REF!</v>
      </c>
    </row>
    <row r="136" ht="15.75" customHeight="1">
      <c r="A136" s="204" t="str">
        <f>Seeds!AA135</f>
        <v>M1-NyO-48a-I-2</v>
      </c>
      <c r="B136" s="204" t="str">
        <f>Seeds!Z135</f>
        <v>{"id":"M1-NyO-48a-I-2","stimulus":"&lt;p&gt;En una carrera, tres amigas han quedado en estas posiciones:&lt;/p&gt;&lt;p&gt;{{Q1}} ha quedado la {{T1}}.ª.&lt;/p&gt;&lt;p&gt;{{Q2}} ha quedado la {{T2}}.ª.&lt;/p&gt;&lt;p&gt;{{Q3}} ha quedado la {{T3}}.ª.&lt;/p&gt;&lt;p&gt;Responde a estas preguntas.&lt;/p&gt;","template":"&lt;p&gt;¿Quién ha llegado la primera? {{response}}&lt;/p&gt;&lt;p&gt;¿Quién ha llegado después de {{Q3}}? {{response}}&lt;/p&gt;","hint":"&lt;p&gt;Los números pueden servir para ordenar.&lt;/p&gt;","feedback":"&lt;p&gt;Los números pueden servir para ordenar.&lt;/p&gt;&lt;p&gt;Estos son los números ordinales desde el 1.º al 10.º:&lt;/p&gt;&lt;p&gt;1.º, 2.º, 3.º, 4.º, 5.º, 6.º, 7.º, 8.º, 9.º y 10.º.&lt;/p&gt;","seed":{"parameters":[{"name":"Q1","label":null,"list":["Julia","Petra","Amelia","María","Elisa","Cris"]},{"name":"Q2","label":null,"list":["Julia","Petra","Amelia","María","Elisa","Cris"]},{"name":"Q3","label":null,"list":["Julia","Petra","Amelia","María","Elisa","Cris"]},{"name":"Q4","label":null,"list":[1,2,3,4]},{"name":"Q5","label":null,"list":[1,2,3,4]},{"name":"Q6","label":null,"list":[1,2,3,4]}],"calculated":[{"name":"A1","label":"{{function}}","function":"{{Q1}}","group":1,"incorrect":false},{"name":"A2","label":"{{function}}","function":"{{Q2}}","group":1,"incorrect":true},{"name":"A3","label":"{{function}}","function":"{{Q3}}","group":1,"incorrect":true},{"name":"T1","label":"{{function}}","function":"{{Q4}}","temp":true},{"name":"T2","label":"{{function}}","function":"{{Q4}}+{{Q5}}+{{Q6}}","temp":true},{"name":"T3","label":"{{function}}","function":"{{Q4}}+{{Q5}}","temp":true},{"name":"A4","label":"{{function}}","function":"{{Q1}}","group":2,"incorrect":true},{"name":"A5","label":"{{function}}","function":"{{Q2}}","group":2,"incorrect":false},{"name":"A6","label":"{{function}}","function":"{{Q3}}","group":2,"incorrect":true}],"uniques":true},"algorithm":{"name":"groupResponses","template":"Cloze with drop down"}}</v>
      </c>
      <c r="C136" s="204" t="str">
        <f t="shared" si="4"/>
        <v>#REF!</v>
      </c>
      <c r="D136" s="205" t="str">
        <f t="shared" si="2"/>
        <v>#REF!</v>
      </c>
    </row>
    <row r="137" ht="15.75" customHeight="1">
      <c r="A137" s="204" t="str">
        <f>Seeds!AA136</f>
        <v>M1-NyO-48a-I-3</v>
      </c>
      <c r="B137" s="204" t="str">
        <f>Seeds!Z136</f>
        <v>{"id":"M1-NyO-48a-I-3","stimulus":"&lt;p&gt;En la cola de una frutería hay tres personas esperando con estos números de orden:&lt;/p&gt;&lt;p&gt;{{Q1}} tiene el {{T1}}.º.&lt;/p&gt;&lt;p&gt;{{Q2}} tiene el {{T2}}.º.&lt;/p&gt;&lt;p&gt;{{Q3}} tiene el {{T3}}.º.&lt;/p&gt;&lt;p&gt;Responde a estas preguntas:&lt;/p&gt;","template":"&lt;p&gt;¿A quién van a atender en último lugar? {{response}}&lt;/p&gt;&lt;p&gt;¿A quién van a atender antes que a {{Q2}}? {{response}}&lt;/p&gt;","hint":"&lt;p&gt;Los números pueden servir para ordenar.&lt;/p&gt;","feedback":"&lt;p&gt;Los números pueden servir para ordenar.&lt;/p&gt;&lt;p&gt;Estos son los números ordinales desde el 1.º al 10.º:&lt;/p&gt;&lt;p&gt;1.º, 2.º, 3.º, 4.º, 5.º, 6.º, 7.º, 8.º, 9.º y 10.º.&lt;/p&gt;","seed":{"parameters":[{"name":"Q1","label":null,"list":["Javier","Pedro","Carlos","Erik","Dani","Manuel","Pablo"]},{"name":"Q2","label":null,"list":["Javier","Pedro","Carlos","Erik","Dani","Manuel","Pablo"]},{"name":"Q3","label":null,"list":["Javier","Pedro","Carlos","Erik","Dani","Manuel","Pablo"]},{"name":"Q4","label":null,"list":[1,2,3,4]},{"name":"Q5","label":null,"list":[1,2,3,4]},{"name":"Q6","label":null,"list":[1,2,3,4]}],"calculated":[{"name":"A1","label":"{{function}}","function":"{{Q1}}","group":1,"incorrect":true},{"name":"A2","label":"{{function}}","function":"{{Q2}}","group":1,"incorrect":true},{"name":"A3","label":"{{function}}","function":"{{Q3}}","group":1,"incorrect":false},{"name":"T1","label":"{{function}}","function":"{{Q4}}","temp":true},{"name":"T2","label":"{{function}}","function":"{{Q4}}+{{Q5}}","temp":true},{"name":"T3","label":"{{function}}","function":"{{Q4}}+{{Q5}}+{{Q6}}","temp":true},{"name":"A4","label":"{{function}}","function":"{{Q1}}","group":2,"incorrect":false},{"name":"A5","label":"{{function}}","function":"{{Q2}}","group":2,"incorrect":true},{"name":"A6","label":"{{function}}","function":"{{Q3}}","group":2,"incorrect":true}],"uniques":true},"algorithm":{"name":"groupResponses","template":"Cloze with drop down"}}</v>
      </c>
      <c r="C137" s="204" t="str">
        <f t="shared" si="4"/>
        <v>#REF!</v>
      </c>
      <c r="D137" s="205" t="str">
        <f t="shared" si="2"/>
        <v>#REF!</v>
      </c>
    </row>
    <row r="138" ht="15.75" customHeight="1">
      <c r="A138" s="204" t="str">
        <f>Seeds!AA137</f>
        <v>M1-NyO-48a-I-4</v>
      </c>
      <c r="B138" s="204" t="str">
        <f>Seeds!Z137</f>
        <v>{"id":"M1-NyO-48a-I-4","stimulus":"&lt;p&gt;En la cola de una frutería hay tres personas esperando con estos números de orden:&lt;/p&gt;&lt;p&gt;{{Q1}} tiene el {{T1}}.º.&lt;/p&gt;&lt;p&gt;{{Q2}} tiene el {{T2}}.º.&lt;/p&gt;&lt;p&gt;{{Q3}} tiene el {{T3}}.º.&lt;/p&gt;&lt;p&gt;Responde a estas preguntas:&lt;/p&gt;","template":"&lt;p&gt;¿A quién van a atender en último lugar? {{response}}&lt;/p&gt;&lt;p&gt;¿A quién van a atender antes que a {{Q3}}? {{response}}&lt;/p&gt;","hint":"&lt;p&gt;Los números pueden servir para ordenar.&lt;/p&gt;","feedback":"&lt;p&gt;Los números pueden servir para ordenar.&lt;/p&gt;&lt;p&gt;Estos son los números ordinales desde el 1.º al 10.º:&lt;/p&gt;&lt;p&gt;1.º, 2.º, 3.º, 4.º, 5.º, 6.º, 7.º, 8.º, 9.º y 10.º.&lt;/p&gt;","seed":{"parameters":[{"name":"Q1","label":null,"list":["Javier","Pedro","Carlos","Erik","Dani","Manuel","Pablo"]},{"name":"Q2","label":null,"list":["Javier","Pedro","Carlos","Erik","Dani","Manuel","Pablo"]},{"name":"Q3","label":null,"list":["Javier","Pedro","Carlos","Erik","Dani","Manuel","Pablo"]},{"name":"Q4","label":null,"list":[1,2,3,4]},{"name":"Q5","label":null,"list":[1,2,3,4]},{"name":"Q6","label":null,"list":[1,2,3,4]}],"calculated":[{"name":"A1","label":"{{function}}","function":"{{Q1}}","group":1,"incorrect":false},{"name":"A2","label":"{{function}}","function":"{{Q2}}","group":1,"incorrect":true},{"name":"A3","label":"{{function}}","function":"{{Q3}}","group":1,"incorrect":true},{"name":"T1","label":"{{function}}","function":"{{Q4}}+{{Q5}}+{{Q6}}","temp":true},{"name":"T2","label":"{{function}}","function":"{{Q4}}","temp":true},{"name":"T3","label":"{{function}}","function":"{{Q4}}+{{Q5}}","temp":true},{"name":"A4","label":"{{function}}","function":"{{Q1}}","group":2,"incorrect":true},{"name":"A5","label":"{{function}}","function":"{{Q2}}","group":2,"incorrect":false},{"name":"A6","label":"{{function}}","function":"{{Q3}}","group":2,"incorrect":true}],"uniques":true},"algorithm":{"name":"groupResponses","template":"Cloze with drop down"}}</v>
      </c>
      <c r="C138" s="204" t="str">
        <f t="shared" si="4"/>
        <v>#REF!</v>
      </c>
      <c r="D138" s="205" t="str">
        <f t="shared" si="2"/>
        <v>#REF!</v>
      </c>
    </row>
    <row r="139" ht="15.75" customHeight="1">
      <c r="A139" s="204" t="str">
        <f>Seeds!AA138</f>
        <v>M1-NyO-48a-E-1</v>
      </c>
      <c r="B139" s="204" t="str">
        <f>Seeds!Z138</f>
        <v>{"id":"M1-NyO-48a-E-1","stimulus":"&lt;p&gt;¿Qué número ordinal va antes del {{Q1}}.º?&lt;/p&gt;","feedback":"&lt;p&gt;Los números pueden servir para ordenar.&lt;/p&gt;&lt;p&gt;Estos son los números ordinales desde el 1.º al 10.º:&lt;/p&gt;&lt;p&gt;1.º, 2.º, 3.º, 4.º, 5.º, 6.º, 7.º, 8.º, 9.º y 10.º.&lt;/p&gt;","hint":"&lt;p&gt;Los números pueden servir para ordenar.&lt;/p&gt;","template":"&lt;p&gt;{{response}}&lt;/p&gt;","seed":{"parameters":[{"name":"Q1","label":null,"list":[3,4,5,6,7,8]}],"calculated":[{"name":"A1","label":"{{function}}.º","function":"{{Q1}}-1"},{"name":"A2","label":"{{function}}.º","function":"{{Q1}}-2","incorrect":true},{"name":"A3","label":"{{function}}.º","function":"{{Q1}}+2","incorrect":true}],"uniques":true},"algorithm":{"name":"calculateOperation","template":"Cloze with drag &amp; drop","params":{"keyboard":"NUMERICAL"}}}</v>
      </c>
      <c r="C139" s="204" t="str">
        <f t="shared" si="4"/>
        <v>#REF!</v>
      </c>
      <c r="D139" s="205" t="str">
        <f t="shared" si="2"/>
        <v>#REF!</v>
      </c>
    </row>
    <row r="140" ht="15.75" customHeight="1">
      <c r="A140" s="204" t="str">
        <f>Seeds!AA139</f>
        <v>M1-NyO-48a-E-2</v>
      </c>
      <c r="B140" s="204" t="str">
        <f>Seeds!Z139</f>
        <v>{"id":"M1-NyO-48a-E-2","stimulus":"&lt;p&gt;¿Qué número ordinal va después del {{Q1}}.º?&lt;/p&gt;","feedback":"&lt;p&gt;Los números pueden servir para ordenar.&lt;/p&gt;&lt;p&gt;Estos son los números ordinales desde el 1.º al 10.º:&lt;/p&gt;&lt;p&gt;1.º, 2.º, 3.º, 4.º, 5.º, 6.º, 7.º, 8.º, 9.º y 10.º.&lt;/p&gt;","hint":"&lt;p&gt;Los números pueden servir para ordenar.&lt;/p&gt;","template":"&lt;p&gt;{{response}}&lt;/p&gt;","seed":{"parameters":[{"name":"Q1","label":null,"min":2,"max":8,"step":1}],"calculated":[{"name":"A1","label":"{{function}}.º","function":"{{Q1}}+1"},{"name":"A2","label":"{{function}}.º","function":"{{Q1}}+2","incorrect":true},{"name":"A3","label":"{{function}}.º","function":"{{Q1}}-1","incorrect":true}],"uniques":true},"algorithm":{"name":"calculateOperation","template":"Cloze with drag &amp; drop","params":{"keyboard":"NUMERICAL"}}}</v>
      </c>
      <c r="C140" s="204" t="str">
        <f t="shared" si="4"/>
        <v>#REF!</v>
      </c>
      <c r="D140" s="205" t="str">
        <f t="shared" si="2"/>
        <v>#REF!</v>
      </c>
    </row>
    <row r="141" ht="15.75" customHeight="1">
      <c r="A141" s="204" t="str">
        <f>Seeds!AA140</f>
        <v>M1-NyO-49a-I-1</v>
      </c>
      <c r="B141" s="204" t="str">
        <f>Seeds!Z140</f>
        <v>{"id":"M1-NyO-49a-I-1","stimulus":"&lt;p&gt;¿Cuál es el número del autobús rojo?&lt;/p&gt;&lt;div style=\"display:flex; justify-content:center;\"&gt;&lt;div class=\"lemo-fixed-to-responsive\" style=\"max-width: 300px;max-height: 300px;position: relative;width: 100%;display: inline-block;\"&gt;&lt;img src=\"https://blueberry-assets.oneclick.es/M1_NyO_49a_1.svg\" alt=\"\" tabindex=\"0\"&gt;&lt;/img&gt;&lt;div class=\"lemo-graphie-container\" style=\"position: absolute;top: 0;left: 0;width: 100%;height: 100%;\"&gt;&lt;div class=\"lemo-graphie\" style=\"position: relative; width: 100%; height: 100%;\"&gt;&lt;span class=\"lemo-graphie-label\" style=\"position: absolute; left: 7%; top: 45.3562%;\"&gt;&lt;b&gt;{{Q2}}&lt;/b&gt;&lt;/span&gt;&lt;span class=\"lemo-graphie-label\" style=\"position: absolute; left: 7%; top: 14.9035%;\"&gt;&lt;b&gt;{{Q1}}&lt;/b&gt;&lt;/span&gt;&lt;span class=\"lemo-graphie-label\" style=\"position: absolute; left: 7%; top: 76.4867%;\"&gt;&lt;b&gt;{{Q3}}&lt;/b&gt;&lt;/span&gt;&lt;/div&gt;&lt;/div&gt;&lt;/div&gt;&lt;/div&gt;","template":"El autobús rojo es el {{response}}.","hint":"&lt;p&gt;Los números pueden servir para identificar un objeto.&lt;/p&gt;","feedback":"&lt;p&gt;Los números pueden servir para identificar un objeto.&lt;/p&gt;","seed":{"parameters":[{"name":"Q1","label":null,"min":1,"max":10,"step":1},{"name":"Q2","label":null,"min":1,"max":10,"step":1},{"name":"Q3","label":null,"min":1,"max":10,"step":1}],"calculated":[{"name":"A1","label":"{{function}}","function":"{{Q1}}"},{"name":"A2","label":"{{function}}","function":"{{Q2}}","incorrect":true},{"name":"A3","label":"{{function}}","function":"{{Q3}}","incorrect":true}],"uniques":true},"algorithm":{"name":"groupResponses","template":"Cloze with drop down"}}</v>
      </c>
      <c r="C141" s="204" t="str">
        <f t="shared" si="4"/>
        <v>#REF!</v>
      </c>
      <c r="D141" s="205" t="str">
        <f t="shared" si="2"/>
        <v>#REF!</v>
      </c>
    </row>
    <row r="142" ht="15.75" customHeight="1">
      <c r="A142" s="204" t="str">
        <f>Seeds!AA141</f>
        <v>M1-NyO-49a-I-2</v>
      </c>
      <c r="B142" s="204" t="str">
        <f>Seeds!Z141</f>
        <v>{"id":"M1-NyO-49a-I-2","stimulus":"&lt;p&gt;¿Cuál es el número del autobús verde?&lt;/p&gt;&lt;div style=\"display:flex; justify-content:center;\"&gt;&lt;div class=\"lemo-fixed-to-responsive\" style=\"max-width: 300px;max-height: 300px;position: relative;width: 100%;display: inline-block;\"&gt;&lt;img src=\"https://blueberry-assets.oneclick.es/M1_NyO_49a_1.svg\" alt=\"\" tabindex=\"0\"&gt;&lt;/img&gt;&lt;div class=\"lemo-graphie-container\" style=\"position: absolute;top: 0;left: 0;width: 100%;height: 100%;\"&gt;&lt;div class=\"lemo-graphie\" style=\"position: relative; width: 100%; height: 100%;\"&gt;&lt;span class=\"lemo-graphie-label\" style=\"position: absolute; left: 7%; top: 45.3562%;\"&gt;&lt;b&gt;{{Q2}}&lt;/b&gt;&lt;/span&gt;&lt;span class=\"lemo-graphie-label\" style=\"position: absolute; left: 7%; top: 14.9035%;\"&gt;&lt;b&gt;{{Q1}}&lt;/b&gt;&lt;/span&gt;&lt;span class=\"lemo-graphie-label\" style=\"position: absolute; left: 7%; top: 76.4867%;\"&gt;&lt;b&gt;{{Q3}}&lt;/b&gt;&lt;/span&gt;&lt;/div&gt;&lt;/div&gt;&lt;/div&gt;&lt;/div&gt;","template":"El autobús verde es el {{response}}.","hint":"&lt;p&gt;Los números pueden servir para identificar un objeto.&lt;/p&gt;","feedback":"&lt;p&gt;Los números pueden servir para identificar un objeto.&lt;/p&gt;","seed":{"parameters":[{"name":"Q1","label":null,"min":1,"max":10,"step":1},{"name":"Q2","label":null,"min":1,"max":10,"step":1},{"name":"Q3","label":null,"min":1,"max":10,"step":1}],"calculated":[{"name":"A1","label":"{{function}}","function":"{{Q1}}","incorrect":true},{"name":"A2","label":"{{function}}","function":"{{Q2}}","incorrect":false},{"name":"A3","label":"{{function}}","function":"{{Q3}}","incorrect":true}],"uniques":true},"algorithm":{"name":"groupResponses","template":"Cloze with drop down"}}</v>
      </c>
      <c r="C142" s="204" t="str">
        <f t="shared" si="4"/>
        <v>#REF!</v>
      </c>
      <c r="D142" s="205" t="str">
        <f t="shared" si="2"/>
        <v>#REF!</v>
      </c>
    </row>
    <row r="143" ht="15.75" customHeight="1">
      <c r="A143" s="204" t="str">
        <f>Seeds!AA142</f>
        <v>M1-NyO-49a-I-3</v>
      </c>
      <c r="B143" s="204" t="str">
        <f>Seeds!Z142</f>
        <v>{"id":"M1-NyO-49a-I-3","stimulus":"&lt;p&gt;¿Cuál de estas puertas está abierta?&lt;/p&gt;&lt;p&gt;&lt;div style=\"display:flex; justify-content:center;\"&gt;&lt;div class=\"lemo-fixed-to-responsive\" style=\"max-width: 350px;max-height: 206px;position: relative;width: 100%;display: inline-block;\"&gt;&lt;img src=\"https://blueberry-assets.oneclick.es/M1_NyO_49a_2.svg\" alt=\"\" tabindex=\"0\"&gt;&lt;/img&gt;&lt;div class=\"lemo-graphie-container\" style=\"position: absolute;top: 0;left: 0;width: 100%;height: 100%;\"&gt;&lt;div class=\"lemo-graphie\" style=\"position: relative; width: 100%; height: 100%;\"&gt;&lt;span class=\"lemo-graphie-label\" style=\"position: absolute; left: 16%; top: 14%;\"&gt;{{Q1}}&lt;/span&gt;&lt;span class=\"lemo-graphie-label\" style=\"position: absolute; left: 49%; top: 14%;\"&gt;{{Q2}}&lt;/span&gt;&lt;span class=\"lemo-graphie-label\" style=\"position: absolute; left: 81%; top: 14%;\"&gt;{{Q3}}&lt;/span&gt;&lt;/div&gt;&lt;/div&gt;&lt;/div&gt;&lt;/div&gt;&lt;/p&gt;","template":"La puerta {{response}}.","hint":"&lt;p&gt;Los números pueden servir para identificar un objeto.&lt;/p&gt;","feedback":"&lt;p&gt;Los números pueden servir para identificar un objeto.&lt;/p&gt;","seed":{"parameters":[{"name":"Q1","label":null,"min":1,"max":10,"step":1},{"name":"Q2","label":null,"min":1,"max":10,"step":1},{"name":"Q3","label":null,"min":1,"max":10,"step":1}],"calculated":[{"name":"A1","label":"{{function}}","function":"{{Q1}}","incorrect":true},{"name":"A2","label":"{{function}}","function":"{{Q2}}","incorrect":true},{"name":"A3","label":"{{function}}","function":"{{Q3}}","incorrect":false}],"uniques":true},"algorithm":{"name":"groupResponses","template":"Cloze with drop down"}}</v>
      </c>
      <c r="C143" s="204" t="str">
        <f t="shared" si="4"/>
        <v>#REF!</v>
      </c>
      <c r="D143" s="205" t="str">
        <f t="shared" si="2"/>
        <v>#REF!</v>
      </c>
    </row>
    <row r="144" ht="15.75" customHeight="1">
      <c r="A144" s="204" t="str">
        <f>Seeds!AA143</f>
        <v>M1-NyO-49a-I-4</v>
      </c>
      <c r="B144" s="204" t="str">
        <f>Seeds!Z143</f>
        <v>{"id":"M1-NyO-49a-I-4","stimulus":"&lt;p&gt;¿Cuál de estas puertas tiene un cristal?&lt;/p&gt;&lt;p&gt;&lt;div style=\"display:flex; justify-content:center;\"&gt;&lt;div class=\"lemo-fixed-to-responsive\" style=\"max-width: 350px;max-height: 206px;position: relative;width: 100%;display: inline-block;\"&gt;&lt;img src=\"https://blueberry-assets.oneclick.es/M1_NyO_49a_2.svg\" alt=\"\" tabindex=\"0\"&gt;&lt;/img&gt;&lt;div class=\"lemo-graphie-container\" style=\"position: absolute;top: 0;left: 0;width: 100%;height: 100%;\"&gt;&lt;div class=\"lemo-graphie\" style=\"position: relative; width: 100%; height: 100%;\"&gt;&lt;span class=\"lemo-graphie-label\" style=\"position: absolute; left: 16%; top: 14%;\"&gt;{{Q1}}&lt;/span&gt;&lt;span class=\"lemo-graphie-label\" style=\"position: absolute; left: 49%; top: 14%;\"&gt;{{Q2}}&lt;/span&gt;&lt;span class=\"lemo-graphie-label\" style=\"position: absolute; left: 81%; top: 14%;\"&gt;{{Q3}}&lt;/span&gt;&lt;/div&gt;&lt;/div&gt;&lt;/div&gt;&lt;/div&gt;&lt;/p&gt;","template":"La puerta {{response}}.","hint":"&lt;p&gt;Los números pueden servir para identificar un objeto.&lt;/p&gt;","feedback":"&lt;p&gt;Los números pueden servir para identificar un objeto.&lt;/p&gt;","seed":{"parameters":[{"name":"Q1","label":null,"min":1,"max":10,"step":1},{"name":"Q2","label":null,"min":1,"max":10,"step":1},{"name":"Q3","label":null,"min":1,"max":10,"step":1}],"calculated":[{"name":"A1","label":"{{function}}","function":"{{Q1}}","incorrect":true},{"name":"A2","label":"{{function}}","function":"{{Q2}}"},{"name":"A3","label":"{{function}}","function":"{{Q3}}","incorrect":false}],"uniques":true},"algorithm":{"name":"groupResponses","template":"Cloze with drop down"}}</v>
      </c>
      <c r="C144" s="204" t="str">
        <f t="shared" si="4"/>
        <v>#REF!</v>
      </c>
      <c r="D144" s="205" t="str">
        <f t="shared" si="2"/>
        <v>#REF!</v>
      </c>
    </row>
    <row r="145" ht="15.75" customHeight="1">
      <c r="A145" s="204" t="str">
        <f>Seeds!AA144</f>
        <v>M1-NyO-49a-E-1</v>
      </c>
      <c r="B145" s="204" t="str">
        <f>Seeds!Z144</f>
        <v>{"id":"M1-NyO-49a-E-1","stimulus":"&lt;p&gt;¿Qué número aparece en la carta roja?&lt;/p&gt;&lt;div style=\"display:flex; justify-content:center;\"&gt;&lt;div class=\"lemo-fixed-to-responsive\" style=\"max-width: 300px;max-height: 275px;position: relative;width: 100%;display: inline-block;\"&gt;&lt;img src=\"https://blueberry-assets.oneclick.es/M1_NyO_49a_3.svg\" alt=\"\" tabindex=\"0\"&gt;&lt;/img&gt;&lt;div class=\"lemo-graphie-container\" style=\"position: absolute;top: 0;left: 0;width: 100%;height: 100%;\"&gt;&lt;div class=\"lemo-graphie\" style=\"position: relative; width: 100%; height: 100%;\"&gt;&lt;span class=\"lemo-graphie-label\" style=\"position: absolute; left: 39%; top: 83%;\"&gt;&lt;b&gt;{{Q1}}&lt;/b&gt;&lt;/span&gt;&lt;span class=\"lemo-graphie-label\" style=\"position: absolute; left: 19%; top: 36%;\"&gt;&lt;b&gt;{{Q2}}&lt;/b&gt;&lt;/span&gt;&lt;span class=\"lemo-graphie-label\" style=\"position: absolute; left: 56%; top: 37%;\"&gt;&lt;b&gt;{{Q3}}&lt;/b&gt;&lt;/span&gt;&lt;span class=\"lemo-graphie-label\" style=\"position: absolute; left: 77%; top: 83%;\"&gt;&lt;b&gt;{{Q4}}&lt;/b&gt;&lt;/span&gt;&lt;/div&gt;&lt;/div&gt;&lt;/div&gt;&lt;/div&gt;","template":"&lt;p&gt;El número es el {{response}}.&lt;/p&gt;","feedback":"&lt;p&gt;Los números pueden servir para identificar un objeto.&lt;/p&gt;","hint":"&lt;p&gt;Los números pueden servir para identificar un objeto.&lt;/p&gt;","seed":{"parameters":[{"name":"Q1","label":null,"min":1,"max":10,"step":1},{"name":"Q2","label":null,"min":1,"max":10,"step":1},{"name":"Q3","label":null,"min":1,"max":10,"step":1},{"name":"Q4","label":null,"min":1,"max":10,"step":1}],"calculated":[{"name":"A1","label":"{{function}}","function":"{{Q1}}"}],"uniques":true},"algorithm":{"name":"calculateOperation","params":{"method":"equivLiteral","keyboard":"NUMERICAL"}}}</v>
      </c>
      <c r="C145" s="204" t="str">
        <f t="shared" si="4"/>
        <v>#REF!</v>
      </c>
      <c r="D145" s="205" t="str">
        <f t="shared" si="2"/>
        <v>#REF!</v>
      </c>
    </row>
    <row r="146" ht="15.75" customHeight="1">
      <c r="A146" s="204" t="str">
        <f>Seeds!AA145</f>
        <v>M1-NyO-49a-E-2</v>
      </c>
      <c r="B146" s="204" t="str">
        <f>Seeds!Z145</f>
        <v>{"id":"M1-NyO-49a-E-2","stimulus":"&lt;p&gt;¿Qué número aparece en la carta amarilla?&lt;/p&gt;&lt;div style=\"display:flex; justify-content:center;\"&gt;&lt;div class=\"lemo-fixed-to-responsive\" style=\"max-width: 300px;max-height: 275px;position: relative;width: 100%;display: inline-block;\"&gt;&lt;img src=\"https://blueberry-assets.oneclick.es/M1_NyO_49a_3.svg\" alt=\"\" tabindex=\"0\"&gt;&lt;/img&gt;&lt;div class=\"lemo-graphie-container\" style=\"position: absolute;top: 0;left: 0;width: 100%;height: 100%;\"&gt;&lt;div class=\"lemo-graphie\" style=\"position: relative; width: 100%; height: 100%;\"&gt;&lt;span class=\"lemo-graphie-label\" style=\"position: absolute; left: 39%; top: 83%;\"&gt;&lt;b&gt;{{Q1}}&lt;/b&gt;&lt;/span&gt;&lt;span class=\"lemo-graphie-label\" style=\"position: absolute; left: 19%; top: 36%;\"&gt;&lt;b&gt;{{Q3}}&lt;/b&gt;&lt;/span&gt;&lt;span class=\"lemo-graphie-label\" style=\"position: absolute; left: 56%; top: 37%;\"&gt;&lt;b&gt;{{Q2}}&lt;/b&gt;&lt;/span&gt;&lt;span class=\"lemo-graphie-label\" style=\"position: absolute; left: 77%; top: 83%;\"&gt;&lt;b&gt;{{Q4}}&lt;/b&gt;&lt;/span&gt;&lt;/div&gt;&lt;/div&gt;&lt;/div&gt;&lt;/div&gt;","template":"&lt;p&gt;El número es el {{response}}.&lt;/p&gt;","feedback":"&lt;p&gt;Los números pueden servir para identificar un objeto.&lt;/p&gt;","hint":"&lt;p&gt;Los números pueden servir para identificar un objeto.&lt;/p&gt;","seed":{"parameters":[{"name":"Q1","label":null,"min":1,"max":10,"step":1},{"name":"Q2","label":null,"min":1,"max":10,"step":1},{"name":"Q3","label":null,"min":1,"max":10,"step":1},{"name":"Q4","label":null,"min":1,"max":10,"step":1}],"calculated":[{"name":"A1","label":"{{function}}","function":"{{Q2}}"}],"uniques":true},"algorithm":{"name":"calculateOperation","params":{"method":"equivLiteral","keyboard":"NUMERICAL"}}}</v>
      </c>
      <c r="C146" s="204" t="str">
        <f t="shared" si="4"/>
        <v>#REF!</v>
      </c>
      <c r="D146" s="205" t="str">
        <f t="shared" si="2"/>
        <v>#REF!</v>
      </c>
    </row>
    <row r="147" ht="15.75" customHeight="1">
      <c r="A147" s="204" t="str">
        <f>Seeds!AA146</f>
        <v>M1-NyO-49a-E-3</v>
      </c>
      <c r="B147" s="204" t="str">
        <f>Seeds!Z146</f>
        <v>{"id":"M1-NyO-49a-E-3","stimulus":"&lt;p&gt;¿Qué número aparece en la carta azul?&lt;/p&gt;&lt;div style=\"display:flex;justify-content:center;\"&gt;&lt;div class=\"lemo-fixed-to-responsive\" style=\"max-width: 300px;max-height: 275px;position: relative;width: 100%;display: inline-block;\"&gt;&lt;img src=\"https://blueberry-assets.oneclick.es/M1_NyO_49a_3.svg\" alt=\"\" tabindex=\"0\"&gt;&lt;/img&gt;&lt;div class=\"lemo-graphie-container\" style=\"position: absolute;top: 0;left: 0;width: 100%;height: 100%;\"&gt;&lt;div class=\"lemo-graphie\" style=\"position: relative; width: 100%; height: 100%;\"&gt;&lt;span class=\"lemo-graphie-label\" style=\"position: absolute; left: 39%; top: 83%;\"&gt;&lt;b&gt;{{Q1}}&lt;/b&gt;&lt;/span&gt;&lt;span class=\"lemo-graphie-label\" style=\"position: absolute; left: 19%; top: 36%;\"&gt;&lt;b&gt;{{Q3}}&lt;/b&gt;&lt;/span&gt;&lt;span class=\"lemo-graphie-label\" style=\"position: absolute; left: 56%; top: 37%;\"&gt;&lt;b&gt;{{Q2}}&lt;/b&gt;&lt;/span&gt;&lt;span class=\"lemo-graphie-label\" style=\"position: absolute; left: 77%; top: 83%;\"&gt;&lt;b&gt;{{Q4}}&lt;/b&gt;&lt;/span&gt;&lt;/div&gt;&lt;/div&gt;&lt;/div&gt;&lt;/div&gt;","template":"&lt;p&gt;El número es el {{response}}.&lt;/p&gt;","feedback":"&lt;p&gt;Los números pueden servir para identificar un objeto.&lt;/p&gt;","hint":"&lt;p&gt;Los números pueden servir para identificar un objeto.&lt;/p&gt;","seed":{"parameters":[{"name":"Q1","label":null,"min":1,"max":10,"step":1},{"name":"Q2","label":null,"min":1,"max":10,"step":1},{"name":"Q3","label":null,"min":1,"max":10,"step":1},{"name":"Q4","label":null,"min":1,"max":10,"step":1}],"calculated":[{"name":"A1","label":"{{function}}","function":"{{Q3}}"}],"uniques":true},"algorithm":{"name":"calculateOperation","params":{"method":"equivLiteral","keyboard":"NUMERICAL"}}}</v>
      </c>
      <c r="C147" s="204" t="str">
        <f t="shared" si="4"/>
        <v>#REF!</v>
      </c>
      <c r="D147" s="205" t="str">
        <f t="shared" si="2"/>
        <v>#REF!</v>
      </c>
    </row>
    <row r="148" ht="15.75" customHeight="1">
      <c r="A148" s="204" t="str">
        <f>Seeds!AA147</f>
        <v>M1-NyO-36a-I-1</v>
      </c>
      <c r="B148" s="204" t="str">
        <f>Seeds!Z147</f>
        <v>{"id":"M1-NyO-36a-I-1","stimulus":"&lt;p&gt;Elige el número correcto.&lt;/p&gt;&lt;div style=\"display:flex; flex-wrap: wrap;justify-content:center\"&gt;{{T1}}&lt;/div&gt;","template":"&lt;p&gt;Hay {{response}} patos.&lt;/p&gt;","hint":"&lt;p&gt;Cuenta el número de patos.&lt;/p&gt;","feedback":"&lt;p&gt;Cuenta el número de patos.&lt;/p&gt;","seed":{"parameters":[{"name":"Q1","label":null,"min":2,"max":20,"step":1},{"name":"Q2","label":null,"min":2,"max":6,"step":1}],"calculated":[{"name":"T1","label":"{{function}}","function":"'&lt;img src=\"https://blueberry-assets.oneclick.es/M1_EyP_3a_2.svg\" width=\"90\"&gt;'.repeat({{Q1}})","temp":true},{"name":"A1","label":"{{function}}","function":"{{Q1}}","group":1},{"name":"A2","label":"{{function}}","function":"{{Q1}}-1","incorrect":true,"group":1},{"name":"A3","label":"{{function}}","function":"{{Q1}}+{{Q2}}","incorrect":true,"group":1}],"uniques":true},"algorithm":{"name":"groupResponses","template":"Cloze with drop down"}}</v>
      </c>
      <c r="C148" s="204" t="str">
        <f t="shared" si="4"/>
        <v>#REF!</v>
      </c>
      <c r="D148" s="205" t="str">
        <f t="shared" si="2"/>
        <v>#REF!</v>
      </c>
    </row>
    <row r="149" ht="15.75" customHeight="1">
      <c r="A149" s="204" t="str">
        <f>Seeds!AA148</f>
        <v>M1-NyO-36a-I-2</v>
      </c>
      <c r="B149" s="204" t="str">
        <f>Seeds!Z148</f>
        <v>{"id":"M1-NyO-36a-I-2","stimulus":"&lt;p&gt;Elige el número correcto.&lt;/p&gt;&lt;div style=\"display:flex; flex-wrap: wrap;justify-content:center\"&gt;{{T1}}&lt;/div&gt;","template":"&lt;p&gt;Hay {{response}} coches.&lt;/p&gt;","hint":"&lt;p&gt;Cuenta el número de coches.&lt;/p&gt;","feedback":"&lt;p&gt;Cuenta el número de coches.&lt;/p&gt;","seed":{"parameters":[{"name":"Q1","label":null,"min":2,"max":20,"step":1},{"name":"Q2","label":null,"min":2,"max":6,"step":1}],"calculated":[{"name":"T1","label":"{{function}}","function":"'&lt;img src=\"https://blueberry-assets.oneclick.es/M1_NyO_9a_2.svg\" width=\"100\"&gt;'.repeat({{Q1}})","temp":true},{"name":"A1","label":"{{function}}","function":"{{Q1}}","group":1},{"name":"A2","label":"{{function}}","function":"{{Q1}}-1","incorrect":true,"group":1},{"name":"A3","label":"{{function}}","function":"{{Q1}}+{{Q2}}","incorrect":true,"group":1}],"uniques":true},"algorithm":{"name":"groupResponses","template":"Cloze with drop down"}}</v>
      </c>
      <c r="C149" s="204" t="str">
        <f t="shared" si="4"/>
        <v>#REF!</v>
      </c>
      <c r="D149" s="205" t="str">
        <f t="shared" si="2"/>
        <v>#REF!</v>
      </c>
    </row>
    <row r="150" ht="15.75" customHeight="1">
      <c r="A150" s="204" t="str">
        <f>Seeds!AA149</f>
        <v>M1-NyO-36a-I-3</v>
      </c>
      <c r="B150" s="204" t="str">
        <f>Seeds!Z149</f>
        <v>{"id":"M1-NyO-36a-I-3","stimulus":"&lt;p&gt;Arrastra el número correcto.&lt;/p&gt;&lt;div style=\"display:flex; flex-wrap: wrap;justify-content:center\"&gt;{{T1}}&lt;/div&gt;","template":"&lt;p&gt;{{response}} pelotas.&lt;/p&gt;","hint":"&lt;p&gt;Cuenta el número de pelotas.&lt;/p&gt;","feedback":"&lt;p&gt;Cuenta el número de pelotas.&lt;/p&gt;","seed":{"parameters":[{"name":"Q1","label":null,"min":2,"max":20,"step":1},{"name":"Q2","label":null,"min":2,"max":6,"step":1}],"calculated":[{"name":"T1","label":"{{function}}","function":"'&lt;img src=\"https://blueberry-assets.oneclick.es/M1_NyO_1b_1.svg\" width=\"90\"&gt;'.repeat({{Q1}})","temp":true},{"name":"A1","label":"{{function}}","function":"{{Q1}}","group":1},{"name":"A2","label":"{{function}}","function":"{{Q1}}-1","incorrect":true,"group":1},{"name":"A3","label":"{{function}}","function":"{{Q1}}-{{Q2}}","incorrect":true,"group":1}],"uniques":true},"algorithm":{"name":"calculateOperation","template":"Cloze with drag &amp; drop","params":{"keyboard":"NUMERICAL"}}}</v>
      </c>
      <c r="C150" s="204" t="str">
        <f t="shared" si="4"/>
        <v>#REF!</v>
      </c>
      <c r="D150" s="205" t="str">
        <f t="shared" si="2"/>
        <v>#REF!</v>
      </c>
    </row>
    <row r="151" ht="15.75" customHeight="1">
      <c r="A151" s="204" t="str">
        <f>Seeds!AA150</f>
        <v>M1-NyO-36a-E-1</v>
      </c>
      <c r="B151" s="204" t="str">
        <f>Seeds!Z150</f>
        <v>{"id":"M1-NyO-36a-E-1","stimulus":"&lt;p&gt;Escribe el número correcto.&lt;/p&gt;&lt;div style=\"display:flex; flex-wrap: wrap;justify-content:center\"&gt;{{T1}}&lt;/div&gt;","template":"&lt;p&gt;{{response}} patos.&lt;/p&gt;","hint":"&lt;p&gt;Cuenta el número de patos.&lt;/p&gt;","feedback":"&lt;p&gt;Cuenta el número de patos.&lt;/p&gt;","seed":{"parameters":[{"name":"Q1","label":null,"min":2,"max":20,"step":1}],"calculated":[{"name":"T1","label":"{{function}}","function":"'&lt;img src=\"https://blueberry-assets.oneclick.es/M1_EyP_3a_2.svg\" width=\"90\"&gt;'.repeat({{Q1}})","temp":true},{"name":"A1","label":"{{function}}","function":"{{Q1}}"}],"uniques":true},"algorithm":{"name":"calculateOperation","params":{"method":"equivLiteral","keyboard":"NUMERICAL"}}}</v>
      </c>
      <c r="C151" s="204" t="str">
        <f t="shared" si="4"/>
        <v>#REF!</v>
      </c>
      <c r="D151" s="205" t="str">
        <f t="shared" si="2"/>
        <v>#REF!</v>
      </c>
    </row>
    <row r="152" ht="15.75" customHeight="1">
      <c r="A152" s="204" t="str">
        <f>Seeds!AA151</f>
        <v>M1-NyO-36a-E-2</v>
      </c>
      <c r="B152" s="204" t="str">
        <f>Seeds!Z151</f>
        <v>{"id":"M1-NyO-36a-E-2","stimulus":"&lt;p&gt;Escribe el número correcto.&lt;/p&gt;&lt;div style=\"display:flex; flex-wrap: wrap;justify-content:center\"&gt;{{T1}}&lt;/div&gt;","template":"&lt;p&gt;{{response}} coches.&lt;/p&gt;","hint":"&lt;p&gt;Cuenta el número de coches.&lt;/p&gt;","feedback":"&lt;p&gt;Cuenta el número de coches.&lt;/p&gt;","seed":{"parameters":[{"name":"Q1","label":null,"min":2,"max":20,"step":1}],"calculated":[{"name":"T1","label":"{{function}}","function":"'&lt;img src=\"https://blueberry-assets.oneclick.es/M1_NyO_9a_2.svg\" width=\"100\"&gt;'.repeat({{Q1}})","temp":true},{"name":"A1","label":"{{function}}","function":"{{Q1}}"}],"uniques":true},"algorithm":{"name":"calculateOperation","params":{"method":"equivLiteral","keyboard":"NUMERICAL"}}}</v>
      </c>
      <c r="C152" s="204" t="str">
        <f t="shared" si="4"/>
        <v>#REF!</v>
      </c>
      <c r="D152" s="205" t="str">
        <f t="shared" si="2"/>
        <v>#REF!</v>
      </c>
    </row>
    <row r="153" ht="15.75" customHeight="1">
      <c r="A153" s="204" t="str">
        <f>Seeds!AA152</f>
        <v>M1-NyO-36a-E-3</v>
      </c>
      <c r="B153" s="204" t="str">
        <f>Seeds!Z152</f>
        <v>{"id":"M1-NyO-36a-E-3","stimulus":"&lt;p&gt;Escribe el número correcto.&lt;/p&gt;&lt;div style=\"display:flex; flex-wrap: wrap;justify-content:center\"&gt;{{T1}}&lt;/div&gt;","template":"&lt;p&gt;{{response}} pelotas.&lt;/p&gt;","hint":"&lt;p&gt;Cuenta el número de pelotas.&lt;/p&gt;","feedback":"&lt;p&gt;Cuenta el número de pelotas.&lt;/p&gt;","seed":{"parameters":[{"name":"Q1","label":null,"min":2,"max":20,"step":1},{"name":"Q2","label":null,"min":2,"max":6,"step":1}],"calculated":[{"name":"T1","label":"{{function}}","function":"'&lt;img src=\"https://blueberry-assets.oneclick.es/M1_NyO_1b_1.svg\" width=\"100\"&gt;'.repeat({{Q1}})","temp":true},{"name":"A1","label":"{{function}}","function":"{{Q1}}"}],"uniques":true},"algorithm":{"name":"calculateOperation","params":{"method":"equivLiteral","keyboard":"NUMERICAL"}}}</v>
      </c>
      <c r="C153" s="204" t="str">
        <f t="shared" si="4"/>
        <v>#REF!</v>
      </c>
      <c r="D153" s="205" t="str">
        <f t="shared" si="2"/>
        <v>#REF!</v>
      </c>
    </row>
    <row r="154" ht="15.75" customHeight="1">
      <c r="A154" s="204" t="str">
        <f>Seeds!AA153</f>
        <v>M1-NyO-37a-I-1</v>
      </c>
      <c r="B154" s="204" t="str">
        <f>Seeds!Z153</f>
        <v>{"id":"M1-NyO-37a-I-1","stimulus":"&lt;p&gt;Observa las imágenes y completa.&lt;/p&gt;&lt;div style=\"display:flex; flex-wrap:wrap;justify-content:center\"&gt;{{T1}}{{T2}}&lt;/div&gt;","template":"Hay {{response}} flores que hojas.","hint":"&lt;p&gt;Compara las cantidades de flores y de hojas.&lt;/p&gt;","feedback":"&lt;p&gt;Hay &lt;b&gt;más&lt;/b&gt;: &lt;div style=\"display:flex; flex-wrap:wrap;justify-content:center\"&gt;{{T1}}&lt;/div&gt;&lt;/p&gt;&lt;p&gt;Hay &lt;b&gt;menos&lt;/b&gt;:&lt;div style=\"display:flex; flex-wrap:wrap;justify-content:center\"&gt;{{T2}}&lt;/div&gt;&lt;/p&gt;","seed":{"parameters":[{"name":"Q1","label":null,"min":1,"max":10,"step":1},{"name":"Q2","label":null,"min":1,"max":10,"step":1}],"calculated":[{"name":"T11","label":"{{function}}","function":"math.max({{Q1}},{{Q2}})","temp":true},{"name":"T22","label":"{{function}}","function":"math.min({{Q1}},{{Q2}})","temp":true},{"name":"T1","label":"{{function}}","function":"'&lt;img src=\"https://blueberry-assets.oneclick.es/M1_NyO_29a_1.svg\" width=\"90\"&gt;'.repeat({{T11}})","temp":true},{"name":"T2","label":"{{function}}","function":"'&lt;img src=\"https://blueberry-assets.oneclick.es/M1_NyO_37a_1.svg\" width=\"90\"&gt;'.repeat({{T22}})","temp":true},{"name":"A1","label":"más","function":"","group":1},{"name":"A2","label":"menos","function":"","incorrect":true,"group":1}],"uniques":true},"algorithm":{"name":"groupResponses","template":"Cloze with drop down"}}</v>
      </c>
      <c r="C154" s="204" t="str">
        <f t="shared" si="4"/>
        <v>#REF!</v>
      </c>
      <c r="D154" s="205" t="str">
        <f t="shared" si="2"/>
        <v>#REF!</v>
      </c>
    </row>
    <row r="155" ht="15.75" customHeight="1">
      <c r="A155" s="204" t="str">
        <f>Seeds!AA154</f>
        <v>M1-NyO-37a-I-2</v>
      </c>
      <c r="B155" s="204" t="str">
        <f>Seeds!Z154</f>
        <v>{"id":"M1-NyO-37a-I-2","stimulus":"&lt;p&gt;Observa las imágenes y completa.&lt;/p&gt;&lt;div style=\"display:flex; flex-wrap:wrap;justify-content:center\"&gt;{{T1}}{{T2}}&lt;/div&gt;","template":"Hay {{response}} hojas que flores.","hint":"&lt;p&gt;Compara las cantidades de flores y de hojas.&lt;/p&gt;","feedback":"&lt;p&gt;Hay &lt;b&gt;más&lt;/b&gt;: &lt;div style=\"display:flex; flex-wrap:wrap;justify-content:center\"&gt;{{T1}}&lt;/div&gt;&lt;/p&gt;&lt;p&gt;Hay &lt;b&gt;menos&lt;/b&gt;:&lt;div style=\"display:flex; flex-wrap:wrap;justify-content:center\"&gt;{{T2}}&lt;/div&gt;&lt;/p&gt;","seed":{"parameters":[{"name":"Q1","label":null,"min":2,"max":20,"step":1},{"name":"Q2","label":null,"min":2,"max":20,"step":1}],"calculated":[{"name":"T11","label":"{{function}}","function":"math.max({{Q1}},{{Q2}})","temp":true},{"name":"T22","label":"{{function}}","function":"math.min({{Q1}},{{Q2}})","temp":true},{"name":"T1","label":"{{function}}","function":"'&lt;img src=\"https://blueberry-assets.oneclick.es/M1_NyO_29a_1.svg\" width=\"90\"&gt;'.repeat({{T11}})","temp":true},{"name":"T2","label":"{{function}}","function":"'&lt;img src=\"https://blueberry-assets.oneclick.es/M1_NyO_37a_1.svg\" width=\"90\"&gt;'.repeat({{T22}})","temp":true},{"name":"A1","label":"menos","function":"","group":1},{"name":"A2","label":"más","function":"","incorrect":true,"group":1}],"uniques":true},"algorithm":{"name":"groupResponses","template":"Cloze with drop down"}}</v>
      </c>
      <c r="C155" s="204" t="str">
        <f t="shared" si="4"/>
        <v>#REF!</v>
      </c>
      <c r="D155" s="205" t="str">
        <f t="shared" si="2"/>
        <v>#REF!</v>
      </c>
    </row>
    <row r="156" ht="15.75" customHeight="1">
      <c r="A156" s="204" t="str">
        <f>Seeds!AA155</f>
        <v>M1-NyO-37a-I-3</v>
      </c>
      <c r="B156" s="204" t="str">
        <f>Seeds!Z155</f>
        <v>{"id":"M1-NyO-37a-I-3","stimulus":"&lt;p&gt;Observa las imágenes y completa.&lt;/p&gt;&lt;div style=\"display:flex; flex-wrap:wrap;justify-content:center\"&gt;{{T1}}{{T2}}&lt;/div&gt;","template":"Hay {{response}} peces que caballitos de mar.","hint":"&lt;p&gt;Compara las cantidades de peces y de caballitos de mar.&lt;/p&gt;","feedback":"&lt;p&gt;Hay &lt;b&gt;más&lt;/b&gt;: &lt;div style=\"display:flex; flex-wrap:wrap;justify-content:center\"&gt;{{T1}}&lt;/div&gt;&lt;/p&gt;&lt;p&gt;Hay &lt;b&gt;menos&lt;/b&gt;:&lt;div style=\"display:flex; flex-wrap:wrap;justify-content:center\"&gt;{{T2}}&lt;/div&gt;&lt;/p&gt;","seed":{"parameters":[{"name":"Q1","label":null,"min":2,"max":20,"step":1},{"name":"Q2","label":null,"min":2,"max":20,"step":1}],"calculated":[{"name":"T11","label":"{{function}}","function":"math.max({{Q1}},{{Q2}})","temp":true},{"name":"T22","label":"{{function}}","function":"math.min({{Q1}},{{Q2}})","temp":true},{"name":"T1","label":"{{function}}","function":"'&lt;img src=\"https://blueberry-assets.oneclick.es/M1_NyO_37a_2.svg\" width=\"90\"&gt;'.repeat({{T11}})","temp":true},{"name":"T2","label":"{{function}}","function":"'&lt;img src=\"https://blueberry-assets.oneclick.es/M1_NyO_37a_3.svg\" width=\"90\"&gt;'.repeat({{T22}})","temp":true},{"name":"A1","label":"menos","function":"","group":1,"incorrect":true},{"name":"A2","label":"más","function":"","group":1}],"uniques":true},"algorithm":{"name":"groupResponses","template":"Cloze with drop down"}}</v>
      </c>
      <c r="C156" s="204" t="str">
        <f t="shared" si="4"/>
        <v>#REF!</v>
      </c>
      <c r="D156" s="205" t="str">
        <f t="shared" si="2"/>
        <v>#REF!</v>
      </c>
    </row>
    <row r="157" ht="15.75" customHeight="1">
      <c r="A157" s="204" t="str">
        <f>Seeds!AA156</f>
        <v>M1-NyO-37a-I-4</v>
      </c>
      <c r="B157" s="204" t="str">
        <f>Seeds!Z156</f>
        <v>{"id":"M1-NyO-37a-I-4","stimulus":"&lt;p&gt;Observa las imágenes y completa.&lt;/p&gt;&lt;div style=\"display:flex; flex-wrap:wrap;justify-content:center\"&gt;{{T1}}{{T2}}&lt;/div&gt;","template":"Hay {{response}} caballitos de mar que peces.","hint":"&lt;p&gt;Compara las cantidades de peces y de caballitos de mar.&lt;/p&gt;","feedback":"&lt;p&gt;Hay &lt;b&gt;más&lt;/b&gt;: &lt;div style=\"display:flex; flex-wrap:wrap;justify-content:center\"&gt;{{T1}}&lt;/div&gt;&lt;/p&gt;&lt;p&gt;Hay &lt;b&gt;menos&lt;/b&gt;:&lt;div style=\"display:flex; flex-wrap:wrap;justify-content:center\"&gt;{{T2}}&lt;/div&gt;&lt;/p&gt;","seed":{"parameters":[{"name":"Q1","label":null,"min":2,"max":20,"step":1},{"name":"Q2","label":null,"min":2,"max":20,"step":1}],"calculated":[{"name":"T11","label":"{{function}}","function":"math.max({{Q1}},{{Q2}})","temp":true},{"name":"T22","label":"{{function}}","function":"math.min({{Q1}},{{Q2}})","temp":true},{"name":"T1","label":"{{function}}","function":"'&lt;img src=\"https://blueberry-assets.oneclick.es/M1_NyO_37a_2.svg\" width=\"90\"&gt;'.repeat({{T11}})","temp":true},{"name":"T2","label":"{{function}}","function":"'&lt;img src=\"https://blueberry-assets.oneclick.es/M1_NyO_37a_3.svg\" width=\"90\"&gt;'.repeat({{T22}})","temp":true},{"name":"A1","label":"menos","function":"","group":1},{"name":"A2","label":"más","function":"","group":1,"incorrect":true}],"uniques":true},"algorithm":{"name":"groupResponses","template":"Cloze with drop down"}}</v>
      </c>
      <c r="C157" s="204" t="str">
        <f t="shared" si="4"/>
        <v>#REF!</v>
      </c>
      <c r="D157" s="205" t="str">
        <f t="shared" si="2"/>
        <v>#REF!</v>
      </c>
    </row>
    <row r="158" ht="15.75" customHeight="1">
      <c r="A158" s="204" t="str">
        <f>Seeds!AA157</f>
        <v>M1-NyO-37a-I-5</v>
      </c>
      <c r="B158" s="204" t="str">
        <f>Seeds!Z157</f>
        <v>{"id":"M1-NyO-37a-I-5","stimulus":"&lt;p&gt;Observa las imágenes y completa.&lt;/p&gt;&lt;div style=\"display:flex; flex-wrap:wrap;justify-content:center\"&gt;{{T1}}{{T2}}&lt;/div&gt;","template":"¿Cómo son las cantidades? {{response}}","hint":"&lt;p&gt;Compara las cantidades de mariposas y de mariquitas.&lt;/p&gt;","feedback":"&lt;p&gt;Hay &lt;b&gt;más&lt;/b&gt;: &lt;div style=\"display:flex; flex-wrap:wrap;justify-content:center\"&gt;{{T2}}&lt;/div&gt;&lt;/p&gt;&lt;p&gt;Hay &lt;b&gt;menos&lt;/b&gt;:&lt;div style=\"display:flex; flex-wrap:wrap;justify-content:center\"&gt;{{T1}}&lt;/div&gt;&lt;/p&gt;&lt;p&gt;Así que las cantidades son &lt;b&gt;diferentes.&lt;/b&gt;&lt;/p&gt;","seed":{"parameters":[{"name":"Q1","label":null,"min":1,"max":12,"step":1},{"name":"Q2","label":null,"min":12,"max":20,"step":1}],"calculated":[{"name":"T1","label":"{{function}}","function":"'&lt;img src=\"https://blueberry-assets.oneclick.es/M1_NyO_37a_4.svg\" width=\"90\"&gt;'.repeat({{Q1}})","temp":true},{"name":"T2","label":"{{function}}","function":"'&lt;img src=\"https://blueberry-assets.oneclick.es/M1_NyO_37a_5.svg\" width=\"90\"&gt;'.repeat({{Q2}})","temp":true},{"name":"A1","label":"{{function}}","function":"Iguales","group":1,"incorrect":true},{"name":"A2","label":"{{function}}","function":"Diferentes","group":1}],"uniques":true},"algorithm":{"name":"groupResponses","template":"Cloze with drop down"}}</v>
      </c>
      <c r="C158" s="204" t="str">
        <f t="shared" si="4"/>
        <v>#REF!</v>
      </c>
      <c r="D158" s="205" t="str">
        <f t="shared" si="2"/>
        <v>#REF!</v>
      </c>
    </row>
    <row r="159" ht="15.75" customHeight="1">
      <c r="A159" s="204" t="str">
        <f>Seeds!AA158</f>
        <v>M1-NyO-37a-E-1</v>
      </c>
      <c r="B159" s="204" t="str">
        <f>Seeds!Z158</f>
        <v>{"id":"M1-NyO-37a-E-1","stimulus":"&lt;p&gt;¿Qué grupo tiene más?&lt;/p&gt;&lt;div style=\"display:flex; flex-wrap:wrap;justify-content:center\"&gt;{{T1}}{{T2}}&lt;/div&gt;","template":"&lt;p&gt;El grupo de {{response}}&lt;/p&gt;","hint":"&lt;p&gt;Compara las cantidades de caballos y de ovejas.&lt;/p&gt;","feedback":"&lt;p&gt;Hay &lt;b&gt;más&lt;/b&gt;:&lt;/p&gt;&lt;div style=\"display:flex; flex-wrap:wrap;justify-content:center\"&gt;{{T2}}&lt;/div&gt;&lt;p&gt;Hay &lt;b&gt;menos&lt;/b&gt;:&lt;/p&gt;&lt;div style=\"display:flex; flex-wrap:wrap;justify-content:center\"&gt;{{T1}}&lt;/div&gt;","seed":{"parameters":[{"name":"Q1","label":null,"min":1,"max":12,"step":1},{"name":"Q2","label":null,"min":12,"max":20,"step":1}],"calculated":[{"name":"T1","label":"{{function}}","function":"'&lt;img src=\"https://blueberry-assets.oneclick.es/M1_NyO_4a_3.svg\" width=\"100\"&gt;'.repeat({{Q1}})","temp":true},{"name":"T2","label":"{{function}}","function":"'&lt;img src=\"https://blueberry-assets.oneclick.es/M1_NyO_42a_10.svg\" width=\"100\"&gt;'.repeat({{Q2}})","temp":true},{"name":"A1","label":"{{function}}","function":"caballos","incorrect":true,"group":1},{"name":"A2","label":"{{function}}","function":"ovejas","group":1}],"uniques":true},"algorithm":{"name":"groupResponses","template":"Cloze with drop down"}}</v>
      </c>
      <c r="C159" s="204" t="str">
        <f t="shared" si="4"/>
        <v>#REF!</v>
      </c>
      <c r="D159" s="205" t="str">
        <f t="shared" si="2"/>
        <v>#REF!</v>
      </c>
    </row>
    <row r="160" ht="15.75" customHeight="1">
      <c r="A160" s="204" t="str">
        <f>Seeds!AA159</f>
        <v>M1-NyO-37a-E-2</v>
      </c>
      <c r="B160" s="204" t="str">
        <f>Seeds!Z159</f>
        <v>{"id":"M1-NyO-37a-E-2","stimulus":"&lt;p&gt;¿Qué grupo tiene menos?&lt;/p&gt;&lt;div style=\"display:flex; flex-wrap:wrap;justify-content:center\"&gt;{{T1}}{{T2}}&lt;/div&gt;","template":"&lt;p&gt;El grupo de {{response}}&lt;/p&gt;","hint":"&lt;p&gt;Compara las cantidades de pelotas de playa y de sombrillas.&lt;/p&gt;","feedback":"&lt;p&gt;Hay &lt;b&gt;más&lt;/b&gt;:&lt;/p&gt;&lt;div style=\"display:flex; flex-wrap:wrap;justify-content:center\"&gt;{{T2}}&lt;/div&gt;&lt;p&gt;Hay &lt;b&gt;menos&lt;/b&gt;:&lt;/p&gt;&lt;div style=\"display:flex; flex-wrap:wrap;justify-content:center\"&gt;{{T1}}&lt;/div&gt;","seed":{"parameters":[{"name":"Q1","label":null,"min":1,"max":12,"step":1},{"name":"Q2","label":null,"min":12,"max":20,"step":1}],"calculated":[{"name":"T1","label":"{{function}}","function":"'&lt;img src=\"https://blueberry-assets.oneclick.es/M1_NyO_1a_1.svg\" width=\"90\"&gt;'.repeat({{Q1}})","temp":true},{"name":"T2","label":"{{function}}","function":"'&lt;img src=\"https://blueberry-assets.oneclick.es/M1_NyO_37a_8.svg\" width=\"90\"&gt;'.repeat({{Q2}})","temp":true},{"name":"A1","label":"{{function}}","function":"pelotas","group":1},{"name":"A2","label":"{{function}}","function":"sombrillas","group":1,"incorrect":true}],"uniques":true},"algorithm":{"name":"groupResponses","template":"Cloze with drop down"}}</v>
      </c>
      <c r="C160" s="204" t="str">
        <f t="shared" si="4"/>
        <v>#REF!</v>
      </c>
      <c r="D160" s="205" t="str">
        <f t="shared" si="2"/>
        <v>#REF!</v>
      </c>
    </row>
    <row r="161" ht="15.75" customHeight="1">
      <c r="A161" s="204" t="str">
        <f>Seeds!AA160</f>
        <v>M1-NyO-37a-E-3</v>
      </c>
      <c r="B161" s="204" t="str">
        <f>Seeds!Z160</f>
        <v>{"id":"M1-NyO-37a-E-3","stimulus":"&lt;p&gt;¿Hay los mismos coches que aviones?&lt;/p&gt;&lt;div style=\"display:flex; flex-wrap:wrap;justify-content:center\"&gt;{{T1}}{{T2}}&lt;/div&gt;","template":"&lt;p&gt;La cantidad es {{response}}&lt;/p&gt;","hint":"&lt;p&gt;Compara las cantidades de coches y de aviones.&lt;/p&gt;","feedback":"&lt;p&gt;Hay &lt;b&gt;más&lt;/b&gt;:&lt;/p&gt;&lt;div style=\"display:flex; flex-wrap:wrap;justify-content:center\"&gt;{{T2}}&lt;/div&gt;&lt;p&gt;Hay &lt;b&gt;menos&lt;/b&gt;:&lt;/p&gt;&lt;div style=\"display:flex; flex-wrap:wrap;justify-content:center\"&gt;{{T1}}&lt;/div&gt;&lt;p&gt;Así que las cantidades son &lt;b&gt;diferentes.&lt;/b&gt;&lt;/p&gt;","seed":{"parameters":[{"name":"Q1","label":null,"min":1,"max":12,"step":1},{"name":"Q2","label":null,"min":12,"max":20,"step":1}],"calculated":[{"name":"T1","label":"{{function}}","function":"'&lt;img src=\"https://blueberry-assets.oneclick.es/M1_NyO_9a_1.svg\" width=\"90\"&gt;'.repeat({{Q1}})","temp":true},{"name":"T2","label":"{{function}}","function":"'&lt;img src=\"https://blueberry-assets.oneclick.es/M1_NyO_37a_9.svg\" width=\"90\"&gt;'.repeat({{Q2}})","temp":true},{"name":"A1","label":"{{function}}","function":"la misma","incorrect":true,"group":1},{"name":"A2","label":"{{function}}","function":"diferente","group":1}],"uniques":true},"algorithm":{"name":"groupResponses","template":"Cloze with drop down"}}</v>
      </c>
      <c r="C161" s="204" t="str">
        <f t="shared" si="4"/>
        <v>#REF!</v>
      </c>
      <c r="D161" s="205" t="str">
        <f t="shared" si="2"/>
        <v>#REF!</v>
      </c>
    </row>
    <row r="162" ht="15.75" customHeight="1">
      <c r="A162" s="204" t="str">
        <f>Seeds!AA161</f>
        <v>M1-NyO-37a-E-4</v>
      </c>
      <c r="B162" s="204" t="str">
        <f>Seeds!Z161</f>
        <v>{"id":"M1-NyO-37a-E-4","stimulus":"&lt;p&gt;¿Hay los mismos coches que aviones?&lt;/p&gt;&lt;div style=\"display:flex; flex-wrap:wrap;justify-content:center\"&gt;{{T1}}{{T2}}&lt;/div&gt;","template":"&lt;p&gt;La cantidad es {{response}}&lt;/p&gt;","hint":"&lt;p&gt;Compara las cantidades de coches y de aviones.&lt;/p&gt;","feedback":"&lt;p&gt;Coches:&lt;/p&gt;&lt;div style=\"display:flex; flex-wrap:wrap;justify-content:center\"&gt;{{T1}}&lt;/div&gt;&lt;p&gt;Aviones:&lt;/p&gt;&lt;div style=\"display:flex; flex-wrap:wrap;justify-content:center\"&gt;{{T2}}&lt;/div&gt;&lt;p&gt;Por tanto, la cantidad de coches y aviones es &lt;b&gt;la misma&lt;/b&gt;.&lt;/p&gt;","seed":{"parameters":[{"name":"Q1","label":null,"min":1,"max":20,"step":1}],"calculated":[{"name":"T1","label":"{{function}}","function":"'&lt;img src=\"https://blueberry-assets.oneclick.es/M1_NyO_9a_1.svg\" width=\"90\"&gt;'.repeat({{Q1}})","temp":true},{"name":"T2","label":"{{function}}","function":"'&lt;img src=\"https://blueberry-assets.oneclick.es/M1_NyO_37a_9.svg\" width=\"90\"&gt;'.repeat({{Q1}})","temp":true},{"name":"A1","label":"{{function}}","function":"la misma","group":1},{"name":"A2","label":"{{function}}","function":"diferente","group":1,"incorrect":true}],"uniques":true},"algorithm":{"name":"groupResponses","template":"Cloze with drop down"}}</v>
      </c>
      <c r="C162" s="204" t="str">
        <f t="shared" si="4"/>
        <v>#REF!</v>
      </c>
      <c r="D162" s="205" t="str">
        <f t="shared" si="2"/>
        <v>#REF!</v>
      </c>
    </row>
    <row r="163" ht="15.75" customHeight="1">
      <c r="A163" s="204" t="str">
        <f>Seeds!AA162</f>
        <v>M1-NyO-38a-I-1</v>
      </c>
      <c r="B163" s="204" t="str">
        <f>Seeds!Z162</f>
        <v>{"id":"M1-NyO-38a-I-1","stimulus":"&lt;p&gt;Elige la respuesta correcta.&lt;/p&gt;&lt;div style=\"display:flex;justify-content:center\"&gt;{{T1}}&lt;/div&gt;","template":"&lt;p&gt;Hay {{response}} patos.&lt;/p&gt;","hint":"&lt;p&gt;Cuenta el número de patos.&lt;/p&gt;","feedback":"&lt;p&gt;Cuenta el número de patos.&lt;/p&gt;","seed":{"parameters":[{"name":"Q1","label":null,"list":[2,3,4,5,6]},{"name":"Q2","label":null,"list":[2,3,4,5,6]},{"name":"Q3","label":null,"list":[2,3,4,5,6]}],"calculated":[{"name":"T1","label":"{{function}}","function":"'&lt;img src=\"https://blueberry-assets.oneclick.es/M1_NyO_38a_1.svg\" width=\"120\"&gt;'.repeat({{Q1}})","temp":true},{"name":"A1","label":"{{function}}","function":"{{Q1}}*8","group":1},{"name":"A2","label":"{{function}}","function":"{{Q2}}*8","group":1,"incorrect":true},{"name":"A3","label":"{{function}}","function":"{{Q3}}*8","group":1,"incorrect":true}],"uniques":true},"algorithm":{"name":"groupResponses","template":"Cloze with drop down"}}</v>
      </c>
      <c r="C163" s="204" t="str">
        <f t="shared" si="4"/>
        <v>#REF!</v>
      </c>
      <c r="D163" s="205" t="str">
        <f t="shared" si="2"/>
        <v>#REF!</v>
      </c>
    </row>
    <row r="164" ht="15.75" customHeight="1">
      <c r="A164" s="204" t="str">
        <f>Seeds!AA163</f>
        <v>M1-NyO-38a-I-2</v>
      </c>
      <c r="B164" s="204" t="str">
        <f>Seeds!Z163</f>
        <v>{"id":"M1-NyO-38a-I-2","stimulus":"&lt;p&gt;Elige la respuesta correcta.&lt;/p&gt;&lt;div style=\"display:flex;justify-content:center\"&gt;{{T1}}&lt;/div&gt;","template":"&lt;p&gt;Hay {{response}} coches.&lt;/p&gt;","hint":"&lt;p&gt;Cuenta el número de coches.&lt;/p&gt;","feedback":"&lt;p&gt;Cuenta el número de coches.&lt;/p&gt;","seed":{"parameters":[{"name":"Q1","label":null,"list":[2,3,4,5,6]},{"name":"Q2","label":null,"list":[2,3,4,5,6]},{"name":"Q3","label":null,"list":[2,3,4,5,6]}],"calculated":[{"name":"T1","label":"{{function}}","function":"'&lt;img src=\"https://blueberry-assets.oneclick.es/M1_NyO_38a_2.svg\" width=\"120\"&gt;'.repeat({{Q1}})","temp":true},{"name":"A1","label":"{{function}}","function":"{{Q1}}*7","group":1},{"name":"A2","label":"{{function}}","function":"{{Q2}}*7","group":1,"incorrect":true},{"name":"A3","label":"{{function}}","function":"{{Q3}}*7","group":1,"incorrect":true}],"uniques":true},"algorithm":{"name":"groupResponses","template":"Cloze with drop down"}}</v>
      </c>
      <c r="C164" s="204" t="str">
        <f t="shared" si="4"/>
        <v>#REF!</v>
      </c>
      <c r="D164" s="205" t="str">
        <f t="shared" si="2"/>
        <v>#REF!</v>
      </c>
    </row>
    <row r="165" ht="15.75" customHeight="1">
      <c r="A165" s="204" t="str">
        <f>Seeds!AA164</f>
        <v>M1-NyO-38a-I-3</v>
      </c>
      <c r="B165" s="204" t="str">
        <f>Seeds!Z164</f>
        <v>{"id":"M1-NyO-38a-I-3","stimulus":"&lt;p&gt;Elige la respuesta correcta.&lt;/p&gt;&lt;div style=\"display:flex;justify-content:center\"&gt;{{T1}}&lt;/div&gt;","template":"&lt;p&gt;Hay {{response}} pelotas.&lt;/p&gt;","hint":"&lt;p&gt;Cuenta el número de pelotas.&lt;/p&gt;","feedback":"&lt;p&gt;Cuenta el número de pelotas.&lt;/p&gt;","seed":{"parameters":[{"name":"Q1","label":null,"list":[2,3,4,5,6]},{"name":"Q2","label":null,"list":[2,3,4,5,6]},{"name":"Q3","label":null,"list":[2,3,4,5,6]}],"calculated":[{"name":"T1","label":"{{function}}","function":"'&lt;img src=\"https://blueberry-assets.oneclick.es/M1_NyO_38a_3.svg\" width=\"120\"&gt;'.repeat({{Q1}})","temp":true},{"name":"A1","label":"{{function}}","function":"{{Q1}}*10","group":1},{"name":"A2","label":"{{function}}","function":"{{Q2}}*10","group":1,"incorrect":true},{"name":"A3","label":"{{function}}","function":"{{Q3}}*10","group":1,"incorrect":true}],"uniques":true},"algorithm":{"name":"groupResponses","template":"Cloze with drop down"}}</v>
      </c>
      <c r="C165" s="204" t="str">
        <f t="shared" si="4"/>
        <v>#REF!</v>
      </c>
      <c r="D165" s="205" t="str">
        <f t="shared" si="2"/>
        <v>#REF!</v>
      </c>
    </row>
    <row r="166" ht="15.75" customHeight="1">
      <c r="A166" s="204" t="str">
        <f>Seeds!AA165</f>
        <v>M1-NyO-38a-E-1</v>
      </c>
      <c r="B166" s="204" t="str">
        <f>Seeds!Z165</f>
        <v>{"id":"M1-NyO-38a-E-1","stimulus":"&lt;p&gt;Escribe la respuesta correcta.&lt;/p&gt;&lt;div style=\"display:flex;justify-content:center\"&gt;{{T1}}&lt;/div&gt;","feedback":"&lt;p&gt;Cuenta el número de patos.&lt;/p&gt;","hint":"&lt;p&gt;Cuenta el número de patos.&lt;/p&gt;","template":"Hay {{response}} patos.","seed":{"parameters":[{"name":"Q1","label":null,"list":[2,3,4,5,6]}],"calculated":[{"name":"T1","label":"{{function}}","function":"'&lt;img src=\"https://blueberry-assets.oneclick.es/M1_NyO_38a_1.svg\" width=\"120\"&gt;'.repeat({{Q1}})","temp":true},{"name":"A1","label":"{{function}}","function":"{{Q1}}*8"}],"uniques":true},"algorithm":{"name":"calculateOperation","params":{"method":"equivLiteral","keyboard":"NUMERICAL"}}}</v>
      </c>
      <c r="C166" s="204" t="str">
        <f t="shared" si="4"/>
        <v>#REF!</v>
      </c>
      <c r="D166" s="205" t="str">
        <f t="shared" si="2"/>
        <v>#REF!</v>
      </c>
    </row>
    <row r="167" ht="15.75" customHeight="1">
      <c r="A167" s="204" t="str">
        <f>Seeds!AA166</f>
        <v>M1-NyO-38a-E-2</v>
      </c>
      <c r="B167" s="204" t="str">
        <f>Seeds!Z166</f>
        <v>{"id":"M1-NyO-38a-E-2","stimulus":"&lt;p&gt;Escribe la respuesta correcta.&lt;/p&gt;&lt;div style=\"display:flex;justify-content:center\"&gt;{{T1}}&lt;/div&gt;","feedback":"&lt;p&gt;Cuenta el número de coches.&lt;/p&gt;","hint":"&lt;p&gt;Cuenta el número de coches.&lt;/p&gt;","template":"Hay {{response}} coches.","seed":{"parameters":[{"name":"Q1","label":null,"list":[2,3,4,5,6]}],"calculated":[{"name":"T1","label":"{{function}}","function":"'&lt;img src=\"https://blueberry-assets.oneclick.es/M1_NyO_38a_2.svg\" width=\"120\"&gt;'.repeat({{Q1}})","temp":true},{"name":"A1","label":"{{function}}","function":"{{Q1}}*7"}],"uniques":true},"algorithm":{"name":"calculateOperation","params":{"method":"equivLiteral","keyboard":"NUMERICAL"}}}</v>
      </c>
      <c r="C167" s="204" t="str">
        <f t="shared" si="4"/>
        <v>#REF!</v>
      </c>
      <c r="D167" s="205" t="str">
        <f t="shared" si="2"/>
        <v>#REF!</v>
      </c>
    </row>
    <row r="168" ht="15.75" customHeight="1">
      <c r="A168" s="204" t="str">
        <f>Seeds!AA167</f>
        <v>M1-NyO-38a-E-3</v>
      </c>
      <c r="B168" s="204" t="str">
        <f>Seeds!Z167</f>
        <v>{"id":"M1-NyO-38a-E-3","stimulus":"&lt;p&gt;Escribe la respuesta correcta.&lt;/p&gt;&lt;div style=\"display:flex;justify-content:center\"&gt;{{T1}}&lt;/div&gt;","feedback":"&lt;p&gt;Cuenta el número de pelotas.&lt;/p&gt;","hint":"&lt;p&gt;Cuenta el número de pelotas.&lt;/p&gt;","template":"Hay {{response}} pelotas.","seed":{"parameters":[{"name":"Q1","label":null,"list":[2,3,4,5,6]}],"calculated":[{"name":"T1","label":"{{function}}","function":"'&lt;img src=\"https://blueberry-assets.oneclick.es/M1_NyO_38a_3.svg\" width=\"120\"&gt;'.repeat({{Q1}})","temp":true},{"name":"A1","label":"{{function}}","function":"{{Q1}}*10"}],"uniques":true},"algorithm":{"name":"calculateOperation","params":{"method":"equivLiteral","keyboard":"NUMERICAL"}}}</v>
      </c>
      <c r="C168" s="204" t="str">
        <f t="shared" si="4"/>
        <v>#REF!</v>
      </c>
      <c r="D168" s="205" t="str">
        <f t="shared" si="2"/>
        <v>#REF!</v>
      </c>
    </row>
    <row r="169" ht="15.75" customHeight="1">
      <c r="A169" s="204" t="str">
        <f>Seeds!AA168</f>
        <v>M1-NyO-10a-I-1</v>
      </c>
      <c r="B169" s="204" t="str">
        <f>Seeds!Z168</f>
        <v>{"id":"M1-NyO-10a-I-1","stimulus":"&lt;p&gt;Coloca estos tres números en la recta numérica.&lt;/p&gt;","feedback":"&lt;p&gt;A cada número le corresponde una posición en la recta numérica.&lt;/p&gt;","hint":"&lt;p&gt;A cada número le corresponde una posición en la recta numérica.&lt;/p&gt;","algorithm":{"name":"numberline","params":{"min":0,"divisions":16,"distance":1,"numbers":3,"frequency":1}}}</v>
      </c>
      <c r="C169" s="204" t="str">
        <f t="shared" si="4"/>
        <v>#REF!</v>
      </c>
      <c r="D169" s="205" t="str">
        <f t="shared" si="2"/>
        <v>#REF!</v>
      </c>
    </row>
    <row r="170" ht="15.75" customHeight="1">
      <c r="A170" s="204" t="str">
        <f>Seeds!AA169</f>
        <v>M1-NyO-11a-I-1</v>
      </c>
      <c r="B170" s="204" t="str">
        <f>Seeds!Z169</f>
        <v>{"id":"M1-NyO-11a-I-1","stimulus":"&lt;p&gt;Elige entre par e impar.&lt;/p&gt;","template":"&lt;p&gt;{{Q1}} es un número {{response}}.&lt;/p&gt;","hint":"&lt;p&gt;Los números &lt;b&gt;pares&lt;/b&gt; terminan en 0, 2, 4, 6 y 8.&lt;/p&gt;&lt;p&gt;Los números &lt;b&gt;impares&lt;/b&gt; terminan en 1, 3, 5, 7 y 9.&lt;/p&gt;","feedback":"&lt;p&gt;Los números &lt;b&gt;pares&lt;/b&gt; terminan en 0, 2, 4, 6 y 8.&lt;/p&gt;&lt;p&gt;Los números &lt;b&gt;impares&lt;/b&gt; terminan en 1, 3, 5, 7 y 9.&lt;/p&gt;","seed":{"parameters":[{"name":"Q1","label":null,"min":1,"max":99,"step":2}],"calculated":[{"name":"A1","label":"par","function":"","group":1,"incorrect":true},{"name":"A2","label":"impar","function":"","group":1,"incorrect":false}],"uniques":true},"algorithm":{"name":"groupResponses","template":"Cloze with drop down"}}</v>
      </c>
      <c r="C170" s="204" t="str">
        <f t="shared" si="4"/>
        <v>#REF!</v>
      </c>
      <c r="D170" s="205" t="str">
        <f t="shared" si="2"/>
        <v>#REF!</v>
      </c>
    </row>
    <row r="171" ht="15.75" customHeight="1">
      <c r="A171" s="204" t="str">
        <f>Seeds!AA170</f>
        <v>M1-NyO-11a-I-2</v>
      </c>
      <c r="B171" s="204" t="str">
        <f>Seeds!Z170</f>
        <v>{"id":"M1-NyO-11a-I-2","stimulus":"&lt;p&gt;Elige entre par e impar.&lt;/p&gt;","template":"&lt;p&gt;{{Q1}} es un número {{response}}.&lt;/p&gt;","hint":"&lt;p&gt;Los números &lt;b&gt;pares&lt;/b&gt; terminan en 0, 2, 4, 6 y 8.&lt;/p&gt;&lt;p&gt;Los números &lt;b&gt;impares&lt;/b&gt; terminan en 1, 3, 5, 7 y 9.&lt;/p&gt;","feedback":"&lt;p&gt;Los números &lt;b&gt;pares&lt;/b&gt; terminan en 0, 2, 4, 6 y 8.&lt;/p&gt;&lt;p&gt;Los números &lt;b&gt;impares&lt;/b&gt; terminan en 1, 3, 5, 7 y 9.&lt;/p&gt;","seed":{"parameters":[{"name":"Q1","label":null,"min":2,"max":98,"step":2}],"calculated":[{"name":"A1","label":"par","function":"","group":1,"incorrect":false},{"name":"A2","label":"impar","function":"","group":1,"incorrect":true}],"uniques":true},"algorithm":{"name":"groupResponses","template":"Cloze with drop down"}}</v>
      </c>
      <c r="C171" s="204" t="str">
        <f t="shared" si="4"/>
        <v>#REF!</v>
      </c>
      <c r="D171" s="205" t="str">
        <f t="shared" si="2"/>
        <v>#REF!</v>
      </c>
    </row>
    <row r="172" ht="15.75" customHeight="1">
      <c r="A172" s="204" t="str">
        <f>Seeds!AA171</f>
        <v>M1-NyO-11a-E-1</v>
      </c>
      <c r="B172" s="204" t="str">
        <f>Seeds!Z171</f>
        <v>{
    "id": "M1-NyO-11a-E-1",
    "stimulus": "&lt;p&gt;Selecciona el número par.&lt;/p&gt;",
    "hint": "&lt;p&gt;Los números &lt;b&gt;pares&lt;/b&gt; terminan en 0, 2, 4, 6 y 8.&lt;/p&gt;&lt;p&gt;Los números &lt;b&gt;impares&lt;/b&gt; terminan en 1, 3, 5, 7 y 9.&lt;/p&gt;",
    "feedback": "&lt;p&gt;Los números &lt;b&gt;pares&lt;/b&gt; terminan en 0, 2, 4, 6 y 8.&lt;/p&gt;&lt;p&gt;Los números &lt;b&gt;impares&lt;/b&gt; terminan en 1, 3, 5, 7 y 9.&lt;/p&gt;",
    "seed": {
        "parameters": [
            {
                "name": "Q1",
                "label": null,
                "min": 1,
                "max": 99,
                "step": 2
            },
            {
                "name": "Q2",
                "label": null,
                "min": 1,
                "max": 99,
                "step": 2
            },
            {
                "name": "Q3",
                "label": null,
                "min": 1,
                "max": 99,
                "step": 2
            },
            {
                "name": "Q4",
                "label": null,
                "min": 2,
                "max": 98,
                "step": 2
            },
            {
                "name": "Q5",
                "label": null,
                "min": 2,
                "max": 98,
                "step": 2
            },
            {
                "name": "Q6",
                "label": null,
                "min": 2,
                "max": 98,
                "step": 2
            }
        ],
        "calculated": [
            {
                "name": "A4",
                "label": "{{Q4}}",
                "function": "{{Q4}}"
            },
            {
                "name": "A5",
                "label": "{{Q5}}",
                "function": "{{Q5}}"
            },
            {
                "name": "A6",
                "label": "{{Q6}}",
                "function": "{{Q6}}"
            },
            {
                "name": "A1",
                "label": "{{Q1}}",
                "function": "{{Q1}}",
                "incorrect": true
            },
            {
                "name": "A2",
                "label": "{{Q2}}",
                "function": "{{Q2}}",
                "incorrect": true
            },
            {
                "name": "A3",
                "label": "{{Q3}}",
                "function": "{{Q3}}",
                "incorrect": true
            }
        ],
        "uniques": true
    },
    "algorithm": {
        "name": "trueFalse",
        "template": "Multiple choice – standard",
        "params": {
            "countCorrect": 1,
            "countIncorrect": 2,
            "showCheckIcon": false,
            "columns": 3
        }
    }
}</v>
      </c>
      <c r="C172" s="204" t="str">
        <f t="shared" si="4"/>
        <v>#REF!</v>
      </c>
      <c r="D172" s="205" t="str">
        <f t="shared" si="2"/>
        <v>#REF!</v>
      </c>
    </row>
    <row r="173" ht="15.75" customHeight="1">
      <c r="A173" s="204" t="str">
        <f>Seeds!AA172</f>
        <v>M1-NyO-11a-E-2</v>
      </c>
      <c r="B173" s="204" t="str">
        <f>Seeds!Z172</f>
        <v>{"id":"M1-NyO-11a-E-2","stimulus":"&lt;p&gt;Selecciona el número impar.&lt;/p&gt;","hint":"&lt;p&gt;Los números &lt;b&gt;pares&lt;/b&gt; terminan en 0, 2, 4, 6 y 8.&lt;/p&gt;&lt;p&gt;Los números &lt;b&gt;impares&lt;/b&gt; terminan en 1, 3, 5, 7 y 9.&lt;/p&gt;","feedback":"&lt;p&gt;Los números &lt;b&gt;pares&lt;/b&gt; terminan en 0, 2, 4, 6 y 8.&lt;/p&gt;&lt;p&gt;Los números &lt;b&gt;impares&lt;/b&gt; terminan en 1, 3, 5, 7 y 9.&lt;/p&gt;","seed":{"parameters":[{"name":"Q1","label":null,"min":1,"max":99,"step":2},{"name":"Q2","label":null,"min":1,"max":99,"step":2},{"name":"Q3","label":null,"min":1,"max":99,"step":2},{"name":"Q4","label":null,"min":2,"max":98,"step":2},{"name":"Q5","label":null,"min":2,"max":98,"step":2},{"name":"Q6","label":null,"min":2,"max":98,"step":2}],"calculated":[{"name":"A1","label":"{{Q1}}","function":"{{Q1}}"},{"name":"A2","label":"{{Q2}}","function":"{{Q2}}"},{"name":"A3","label":"{{Q3}}","function":"{{Q3}}"},{"name":"A4","label":"{{Q4}}","function":"{{Q4}}","incorrect":true},{"name":"A5","label":"{{Q5}}","function":"{{Q5}}","incorrect":true},{"name":"A6","label":"{{Q6}}","function":"{{Q6}}","incorrect":true}],"uniques":true},"algorithm":{"name":"trueFalse","template":"Multiple choice – standard","params":{"countCorrect":1,"countIncorrect":2, "showCheckIcon": false,
            "columns": 3}}}</v>
      </c>
      <c r="C173" s="204" t="str">
        <f t="shared" si="4"/>
        <v>#REF!</v>
      </c>
      <c r="D173" s="205" t="str">
        <f t="shared" si="2"/>
        <v>#REF!</v>
      </c>
    </row>
    <row r="174" ht="15.75" customHeight="1">
      <c r="A174" s="204" t="str">
        <f>Seeds!AA173</f>
        <v>M1-NyO-12a-I-1</v>
      </c>
      <c r="B174" s="204" t="str">
        <f>Seeds!Z173</f>
        <v>{"id":"M1-NyO-12a-I-1","stimulus":"&lt;p&gt;Elige la opción correcta.&lt;/p&gt;","template":"&lt;p&gt;La decena más próxima a {{T1}} es {{response}}.&lt;/p&gt;","hint":"&lt;div style=\"display:flex; justify-content:center;\"&gt;&lt;div class=\"lemo-fixed-to-responsive\" style=\"max-width: 300px;max-height: 300px;position: relative;width: 100%;display: inline-block;\"&gt;&lt;img src=\"https://blueberry-assets.oneclick.es/M1_NyO_12a_1.svg\" alt=\"\" tabindex=\"0\"&gt;&lt;/img&gt;&lt;div class=\"lemo-graphie-container\" style=\"position: absolute;top: 0;left: 0;width: 100%;height: 100%;\"&gt;&lt;div class=\"lemo-graphie\" style=\"position: relative; width: 100%; height: 100%;\"&gt;&lt;span class=\"lemo-graphie-label\" style=\"position: absolute; left: 48%; top: 45%;\"&gt;{{T1}}&lt;/span&gt;&lt;span class=\"lemo-graphie-label\" style=\"position: absolute; left: 80%; top: 45%;\"&gt;{{T2}}&lt;/span&gt;&lt;span class=\"lemo-graphie-label\" style=\"position: absolute; left: 15%; top: 45%;\"&gt;{{T3}}&lt;/span&gt;&lt;span class=\"lemo-graphie-label\" style=\"position: absolute; left: 33%; top: 7%;\"&gt;{{T4}}&lt;/span&gt;&lt;span class=\"lemo-graphie-label\" style=\"position: absolute; left: 64%; top: 80.8444%;\"&gt;{{T5}}&lt;/span&gt;&lt;/div&gt;&lt;/div&gt;&lt;/div&gt;&lt;/div&gt;","feedback":"&lt;p&gt;La decena más próxima es la que tiene menos unidades de diferencia.&lt;/p&gt;&lt;div style=\"display:flex; justify-content:center;\"&gt;&lt;div class=\"lemo-fixed-to-responsive\" style=\"max-width: 300px;max-height: 300px;position: relative;width: 100%;display: inline-block;\"&gt;&lt;img src=\"https://blueberry-assets.oneclick.es/M1_NyO_12a_1.svg\" alt=\"\" tabindex=\"0\"&gt;&lt;/img&gt;&lt;div class=\"lemo-graphie-container\" style=\"position: absolute;top: 0;left: 0;width: 100%;height: 100%;\"&gt;&lt;div class=\"lemo-graphie\" style=\"position: relative; width: 100%; height: 100%;\"&gt;&lt;span class=\"lemo-graphie-label\" style=\"position: absolute; left: 48%; top: 45%;\"&gt;{{T1}}&lt;/span&gt;&lt;span class=\"lemo-graphie-label\" style=\"position: absolute; left: 80%; top: 45%;\"&gt;{{T2}}&lt;/span&gt;&lt;span class=\"lemo-graphie-label\" style=\"position: absolute; left: 15%; top: 45%;\"&gt;{{T3}}&lt;/span&gt;&lt;span class=\"lemo-graphie-label\" style=\"position: absolute; left: 33%; top: 7%;\"&gt;{{T4}}&lt;/span&gt;&lt;span class=\"lemo-graphie-label\" style=\"position: absolute; left: 64%; top: 80.8444%;\"&gt;{{T5}}&lt;/span&gt;&lt;/div&gt;&lt;/div&gt;&lt;/div&gt;&lt;/div&gt;","seed":{"parameters":[{"name":"Q1","label":null,"min":1,"max":9,"step":1},{"name":"Q2","label":null,"min":1,"max":9,"step":1},{"name":"Q3","label":null,"min":1,"max":9,"step":1},{"name":"Q4","label":null,"list":[1,2,3,4,6,7,8,9]}],"calculated":[{"name":"T1","label":"{{function}}","function":"{{Q1}}*10-5+{{Q4}}","temp":true},{"name":"T2","label":"{{function}}","function":"math.floor({{T1}}/10)*10","temp":true},{"name":"T3","label":"{{function}}","function":"math.ceil({{T1}}/10)*10","temp":true},{"name":"T4","label":"{{function}}","function":"math.ceil({{T3}}-{{T1}})","temp":true},{"name":"T5","label":"{{function}}","function":"math.ceil({{T1}}-{{T2}})","temp":true},{"name":"A1","label":"{{function}}","function":"{{Q1}}*10","group":1},{"name":"A2","label":"{{function}}","function":"{{Q2}}*10","incorrect":true,"group":1},{"name":"A3","label":"{{function}}","function":"{{Q3}}*10","incorrect":true,"group":1}],"uniques":true},"algorithm":{"name":"groupResponses","template":"Cloze with drop down"}}</v>
      </c>
      <c r="C174" s="204" t="str">
        <f t="shared" si="4"/>
        <v>#REF!</v>
      </c>
      <c r="D174" s="205" t="str">
        <f t="shared" si="2"/>
        <v>#REF!</v>
      </c>
    </row>
    <row r="175" ht="15.75" customHeight="1">
      <c r="A175" s="204" t="str">
        <f>Seeds!AA174</f>
        <v>M1-NyO-12a-E-1</v>
      </c>
      <c r="B175" s="204" t="str">
        <f>Seeds!Z174</f>
        <v>{"id":"M1-NyO-12a-E-1","stimulus":"&lt;p&gt;Completa esta frase.&lt;/p&gt;","template":"&lt;p&gt;La decena más cercana a {{T1}} es {{response}}.&lt;/p&gt;","hint":"&lt;div style=\"display:flex; justify-content:center;\"&gt;&lt;div class=\"lemo-fixed-to-responsive\" style=\"max-width: 300px;max-height: 300px;position: relative;width: 100%;display: inline-block;\"&gt;&lt;img src=\"https://blueberry-assets.oneclick.es/M1_NyO_12a_1.svg\" alt=\"\" tabindex=\"0\"&gt;&lt;/img&gt;&lt;div class=\"lemo-graphie-container\" style=\"position: absolute;top: 0;left: 0;width: 100%;height: 100%;\"&gt;&lt;div class=\"lemo-graphie\" style=\"position: relative; width: 100%; height: 100%;\"&gt;&lt;span class=\"lemo-graphie-label\" style=\"position: absolute; left: 48%; top: 45%;\"&gt;{{T1}}&lt;/span&gt;&lt;span class=\"lemo-graphie-label\" style=\"position: absolute; left: 80%; top: 45%;\"&gt;{{T2}}&lt;/span&gt;&lt;span class=\"lemo-graphie-label\" style=\"position: absolute; left: 15%; top: 45%;\"&gt;{{T3}}&lt;/span&gt;&lt;span class=\"lemo-graphie-label\" style=\"position: absolute; left: 33%; top: 7%;\"&gt;{{T4}}&lt;/span&gt;&lt;span class=\"lemo-graphie-label\" style=\"position: absolute; left: 64%; top: 80.8444%;\"&gt;{{T5}}&lt;/span&gt;&lt;/div&gt;&lt;/div&gt;&lt;/div&gt;&lt;/div&gt;","feedback":"&lt;p&gt;La decena más próxima es la que tiene menos unidades de diferencia.&lt;/p&gt;&lt;div style=\"display:flex; justify-content:center;\"&gt;&lt;div class=\"lemo-fixed-to-responsive\" style=\"max-width: 300px;max-height: 300px;position: relative;width: 100%;display: inline-block;\"&gt;&lt;img src=\"https://blueberry-assets.oneclick.es/M1_NyO_12a_1.svg\" alt=\"\" tabindex=\"0\"&gt;&lt;/img&gt;&lt;div class=\"lemo-graphie-container\" style=\"position: absolute;top: 0;left: 0;width: 100%;height: 100%;\"&gt;&lt;div class=\"lemo-graphie\" style=\"position: relative; width: 100%; height: 100%;\"&gt;&lt;span class=\"lemo-graphie-label\" style=\"position: absolute; left: 48%; top: 45%;\"&gt;{{T1}}&lt;/span&gt;&lt;span class=\"lemo-graphie-label\" style=\"position: absolute; left: 80%; top: 45%;\"&gt;{{T2}}&lt;/span&gt;&lt;span class=\"lemo-graphie-label\" style=\"position: absolute; left: 15%; top: 45%;\"&gt;{{T3}}&lt;/span&gt;&lt;span class=\"lemo-graphie-label\" style=\"position: absolute; left: 33%; top: 7%;\"&gt;{{T4}}&lt;/span&gt;&lt;span class=\"lemo-graphie-label\" style=\"position: absolute; left: 64%; top: 80.8444%;\"&gt;{{T5}}&lt;/span&gt;&lt;/div&gt;&lt;/div&gt;&lt;/div&gt;&lt;/div&gt;","seed":{"parameters":[{"name":"Q1","label":null,"min":1,"max":9,"step":1},{"name":"Q2","label":null,"list":[1,2,3,4,6,7,8,9]}],"calculated":[{"name":"T1","label":"{{function}}","function":"{{Q1}}*10+{{Q2}}","temp":true},{"name":"T2","label":"{{function}}","function":"math.floor({{T1}}/10)*10","temp":true},{"name":"T3","label":"{{function}}","function":"math.ceil({{T1}}/10)*10","temp":true},{"name":"T4","label":"{{function}}","function":"math.ceil({{T3}}-{{T1}})","temp":true},{"name":"T5","label":"{{function}}","function":"math.ceil({{T1}}-{{T2}})","temp":true},{"name":"A1","label":"{{function}}","function":"math.round({{T1}}/10)*10"}],"uniques":true},"algorithm":{"name":"calculateOperation","params":{"method":"equivLiteral","keyboard":"NUMERICAL"}}}</v>
      </c>
      <c r="C175" s="204" t="str">
        <f t="shared" si="4"/>
        <v>#REF!</v>
      </c>
      <c r="D175" s="205" t="str">
        <f t="shared" si="2"/>
        <v>#REF!</v>
      </c>
    </row>
    <row r="176" ht="15.75" customHeight="1">
      <c r="A176" s="204" t="str">
        <f>Seeds!AA175</f>
        <v>M1-NyO-12a-A-1</v>
      </c>
      <c r="B176" s="204" t="str">
        <f>Seeds!Z175</f>
        <v>{"id":"M1-NyO-12a-A-1","stimulus":"&lt;p&gt;Agustina tiene {{T1}} años. ¿Sabrías aproximar su edad a las decenas?&lt;/p&gt;","template":"&lt;p&gt;Su edad es aproximadamente de {{response}} años.&lt;/p&gt;","hint":"&lt;div style=\"display:flex; justify-content:center;\"&gt;&lt;div class=\"lemo-fixed-to-responsive\" style=\"max-width: 300px;max-height: 300px;position: relative;width: 100%;display: inline-block;\"&gt;&lt;img src=\"https://blueberry-assets.oneclick.es/M1_NyO_12a_1.svg\" alt=\"\" tabindex=\"0\"&gt;&lt;/img&gt;&lt;div class=\"lemo-graphie-container\" style=\"position: absolute;top: 0;left: 0;width: 100%;height: 100%;\"&gt;&lt;div class=\"lemo-graphie\" style=\"position: relative; width: 100%; height: 100%;\"&gt;&lt;span class=\"lemo-graphie-label\" style=\"position: absolute; left: 48%; top: 45%;\"&gt;{{T1}}&lt;/span&gt;&lt;span class=\"lemo-graphie-label\" style=\"position: absolute; left: 80%; top: 45%;\"&gt;{{T2}}&lt;/span&gt;&lt;span class=\"lemo-graphie-label\" style=\"position: absolute; left: 15%; top: 45%;\"&gt;{{T3}}&lt;/span&gt;&lt;span class=\"lemo-graphie-label\" style=\"position: absolute; left: 33%; top: 7%;\"&gt;{{T4}}&lt;/span&gt;&lt;span class=\"lemo-graphie-label\" style=\"position: absolute; left: 64%; top: 80.8444%;\"&gt;{{T5}}&lt;/span&gt;&lt;/div&gt;&lt;/div&gt;&lt;/div&gt;&lt;/div&gt;","feedback":"&lt;p&gt;La decena más próxima es la que tiene menos unidades de diferencia.&lt;/p&gt;&lt;div style=\"display:flex; justify-content:center;\"&gt;&lt;div class=\"lemo-fixed-to-responsive\" style=\"max-width: 300px;max-height: 300px;position: relative;width: 100%;display: inline-block;\"&gt;&lt;img src=\"https://blueberry-assets.oneclick.es/M1_NyO_12a_1.svg\" alt=\"\" tabindex=\"0\"&gt;&lt;/img&gt;&lt;div class=\"lemo-graphie-container\" style=\"position: absolute;top: 0;left: 0;width: 100%;height: 100%;\"&gt;&lt;div class=\"lemo-graphie\" style=\"position: relative; width: 100%; height: 100%;\"&gt;&lt;span class=\"lemo-graphie-label\" style=\"position: absolute; left: 48%; top: 45%;\"&gt;{{T1}}&lt;/span&gt;&lt;span class=\"lemo-graphie-label\" style=\"position: absolute; left: 80%; top: 45%;\"&gt;{{T2}}&lt;/span&gt;&lt;span class=\"lemo-graphie-label\" style=\"position: absolute; left: 15%; top: 45%;\"&gt;{{T3}}&lt;/span&gt;&lt;span class=\"lemo-graphie-label\" style=\"position: absolute; left: 33%; top: 7%;\"&gt;{{T4}}&lt;/span&gt;&lt;span class=\"lemo-graphie-label\" style=\"position: absolute; left: 64%; top: 80.8444%;\"&gt;{{T5}}&lt;/span&gt;&lt;/div&gt;&lt;/div&gt;&lt;/div&gt;&lt;/div&gt;","seed":{"parameters":[{"name":"Q1","label":null,"min":5,"max":9,"step":1},{"name":"Q2","label":null,"list":[1,2,3,4,6,7,8,9]}],"calculated":[{"name":"T1","label":"{{function}}","function":"{{Q1}}*10+{{Q2}}","temp":true},{"name":"T2","label":"{{function}}","function":"math.floor({{T1}}/10)*10","temp":true},{"name":"T3","label":"{{function}}","function":"math.ceil({{T1}}/10)*10","temp":true},{"name":"T4","label":"{{function}}","function":"math.ceil({{T3}}-{{T1}})","temp":true},{"name":"T5","label":"{{function}}","function":"math.ceil({{T1}}-{{T2}})","temp":true},{"name":"A1","label":"{{function}}","function":"math.round({{T1}}/10)*10"}],"uniques":true},"algorithm":{"name":"calculateOperation","params":{"method":"equivLiteral","keyboard":"NUMERICAL"}}}</v>
      </c>
      <c r="C176" s="204" t="str">
        <f t="shared" si="4"/>
        <v>#REF!</v>
      </c>
      <c r="D176" s="205" t="str">
        <f t="shared" si="2"/>
        <v>#REF!</v>
      </c>
    </row>
    <row r="177" ht="15.75" customHeight="1">
      <c r="A177" s="204" t="str">
        <f>Seeds!AA176</f>
        <v>M1-NyO-12a-A-2</v>
      </c>
      <c r="B177" s="204" t="str">
        <f>Seeds!Z176</f>
        <v>{"id":"M1-NyO-12a-A-2","stimulus":"&lt;p&gt;En la clase de Ainhoa hay {{T1}} alumnos. ¿Sabrías aproximar este número a las decenas?&lt;/p&gt;","template":"&lt;p&gt;Hay aproximadamente {{response}} alumnos.&lt;/p&gt;","hint":"&lt;div style=\"display:flex; justify-content:center;\"&gt;&lt;div class=\"lemo-fixed-to-responsive\" style=\"max-width: 300px;max-height: 300px;position: relative;width: 100%;display: inline-block;\"&gt;&lt;img src=\"https://blueberry-assets.oneclick.es/M1_NyO_12a_1.svg\" alt=\"\" tabindex=\"0\"&gt;&lt;/img&gt;&lt;div class=\"lemo-graphie-container\" style=\"position: absolute;top: 0;left: 0;width: 100%;height: 100%;\"&gt;&lt;div class=\"lemo-graphie\" style=\"position: relative; width: 100%; height: 100%;\"&gt;&lt;span class=\"lemo-graphie-label\" style=\"position: absolute; left: 48%; top: 45%;\"&gt;{{T1}}&lt;/span&gt;&lt;span class=\"lemo-graphie-label\" style=\"position: absolute; left: 80%; top: 45%;\"&gt;{{T2}}&lt;/span&gt;&lt;span class=\"lemo-graphie-label\" style=\"position: absolute; left: 15%; top: 45%;\"&gt;{{T3}}&lt;/span&gt;&lt;span class=\"lemo-graphie-label\" style=\"position: absolute; left: 33%; top: 7%;\"&gt;{{T4}}&lt;/span&gt;&lt;span class=\"lemo-graphie-label\" style=\"position: absolute; left: 64%; top: 80.8444%;\"&gt;{{T5}}&lt;/span&gt;&lt;/div&gt;&lt;/div&gt;&lt;/div&gt;&lt;/div&gt;","feedback":"&lt;p&gt;La decena más próxima es la que tiene menos unidades de diferencia.&lt;/p&gt;&lt;div style=\"display:flex; justify-content:center;\"&gt;&lt;div class=\"lemo-fixed-to-responsive\" style=\"max-width: 300px;max-height: 300px;position: relative;width: 100%;display: inline-block;\"&gt;&lt;img src=\"https://blueberry-assets.oneclick.es/M1_NyO_12a_1.svg\" alt=\"\" tabindex=\"0\"&gt;&lt;/img&gt;&lt;div class=\"lemo-graphie-container\" style=\"position: absolute;top: 0;left: 0;width: 100%;height: 100%;\"&gt;&lt;div class=\"lemo-graphie\" style=\"position: relative; width: 100%; height: 100%;\"&gt;&lt;span class=\"lemo-graphie-label\" style=\"position: absolute; left: 48%; top: 45%;\"&gt;{{T1}}&lt;/span&gt;&lt;span class=\"lemo-graphie-label\" style=\"position: absolute; left: 80%; top: 45%;\"&gt;{{T2}}&lt;/span&gt;&lt;span class=\"lemo-graphie-label\" style=\"position: absolute; left: 15%; top: 45%;\"&gt;{{T3}}&lt;/span&gt;&lt;span class=\"lemo-graphie-label\" style=\"position: absolute; left: 33%; top: 7%;\"&gt;{{T4}}&lt;/span&gt;&lt;span class=\"lemo-graphie-label\" style=\"position: absolute; left: 64%; top: 80.8444%;\"&gt;{{T5}}&lt;/span&gt;&lt;/div&gt;&lt;/div&gt;&lt;/div&gt;&lt;/div&gt;","seed":{"parameters":[{"name":"Q1","label":null,"min":1,"max":3,"step":1},{"name":"Q2","label":null,"list":[1,2,3,4,6,7,8,9]}],"calculated":[{"name":"T1","label":"{{function}}","function":"{{Q1}}*10+{{Q2}}","temp":true},{"name":"T2","label":"{{function}}","function":"math.floor({{T1}}/10)*10","temp":true},{"name":"T3","label":"{{function}}","function":"math.ceil({{T1}}/10)*10","temp":true},{"name":"T4","label":"{{function}}","function":"math.ceil({{T3}}-{{T1}})","temp":true},{"name":"T5","label":"{{function}}","function":"math.ceil({{T1}}-{{T2}})","temp":true},{"name":"A1","label":"{{function}}","function":"math.round({{T1}}/10)*10"}],"uniques":true},"algorithm":{"name":"calculateOperation","params":{"method":"equivLiteral","keyboard":"NUMERICAL"}}}</v>
      </c>
      <c r="C177" s="204" t="str">
        <f t="shared" si="4"/>
        <v>#REF!</v>
      </c>
      <c r="D177" s="205" t="str">
        <f t="shared" si="2"/>
        <v>#REF!</v>
      </c>
    </row>
    <row r="178" ht="15.75" customHeight="1">
      <c r="A178" s="204" t="str">
        <f>Seeds!AA177</f>
        <v>M1-NyO-12a-A-3</v>
      </c>
      <c r="B178" s="204" t="str">
        <f>Seeds!Z177</f>
        <v>{"id":"M1-NyO-12a-A-3","stimulus":"&lt;p&gt;En una caja quedan {{T1}} galletas. ¿Sabrías aproximar esta cantidad a las decena?&lt;/p&gt;","template":"&lt;p&gt;Quedan aproximadamente {{response}} galletas.&lt;/p&gt;","hint":"&lt;div style=\"display:flex; justify-content:center;\"&gt;&lt;div class=\"lemo-fixed-to-responsive\" style=\"max-width: 300px;max-height: 300px;position: relative;width: 100%;display: inline-block;\"&gt;&lt;img src=\"https://blueberry-assets.oneclick.es/M1_NyO_12a_1.svg\" alt=\"\" tabindex=\"0\"&gt;&lt;/img&gt;&lt;div class=\"lemo-graphie-container\" style=\"position: absolute;top: 0;left: 0;width: 100%;height: 100%;\"&gt;&lt;div class=\"lemo-graphie\" style=\"position: relative; width: 100%; height: 100%;\"&gt;&lt;span class=\"lemo-graphie-label\" style=\"position: absolute; left: 48%; top: 45%;\"&gt;{{T1}}&lt;/span&gt;&lt;span class=\"lemo-graphie-label\" style=\"position: absolute; left: 80%; top: 45%;\"&gt;{{T2}}&lt;/span&gt;&lt;span class=\"lemo-graphie-label\" style=\"position: absolute; left: 15%; top: 45%;\"&gt;{{T3}}&lt;/span&gt;&lt;span class=\"lemo-graphie-label\" style=\"position: absolute; left: 33%; top: 7%;\"&gt;{{T4}}&lt;/span&gt;&lt;span class=\"lemo-graphie-label\" style=\"position: absolute; left: 64%; top: 80.8444%;\"&gt;{{T5}}&lt;/span&gt;&lt;/div&gt;&lt;/div&gt;&lt;/div&gt;&lt;/div&gt;","feedback":"&lt;p&gt;La decena más próxima es la que tiene menos unidades de diferencia.&lt;/p&gt;&lt;div style=\"display:flex; justify-content:center;\"&gt;&lt;div class=\"lemo-fixed-to-responsive\" style=\"max-width: 300px;max-height: 300px;position: relative;width: 100%;display: inline-block;\"&gt;&lt;img src=\"https://blueberry-assets.oneclick.es/M1_NyO_12a_1.svg\" alt=\"\" tabindex=\"0\"&gt;&lt;/img&gt;&lt;div class=\"lemo-graphie-container\" style=\"position: absolute;top: 0;left: 0;width: 100%;height: 100%;\"&gt;&lt;div class=\"lemo-graphie\" style=\"position: relative; width: 100%; height: 100%;\"&gt;&lt;span class=\"lemo-graphie-label\" style=\"position: absolute; left: 48%; top: 45%;\"&gt;{{T1}}&lt;/span&gt;&lt;span class=\"lemo-graphie-label\" style=\"position: absolute; left: 80%; top: 45%;\"&gt;{{T2}}&lt;/span&gt;&lt;span class=\"lemo-graphie-label\" style=\"position: absolute; left: 15%; top: 45%;\"&gt;{{T3}}&lt;/span&gt;&lt;span class=\"lemo-graphie-label\" style=\"position: absolute; left: 33%; top: 7%;\"&gt;{{T4}}&lt;/span&gt;&lt;span class=\"lemo-graphie-label\" style=\"position: absolute; left: 64%; top: 80.8444%;\"&gt;{{T5}}&lt;/span&gt;&lt;/div&gt;&lt;/div&gt;&lt;/div&gt;&lt;/div&gt;","seed":{"parameters":[{"name":"Q1","label":null,"min":1,"max":9,"step":1},{"name":"Q2","label":null,"list":[1,2,3,4,6,7,8,9]}],"calculated":[{"name":"T1","label":"{{function}}","function":"{{Q1}}*10+{{Q2}}","temp":true},{"name":"T2","label":"{{function}}","function":"math.floor({{T1}}/10)*10","temp":true},{"name":"T3","label":"{{function}}","function":"math.ceil({{T1}}/10)*10","temp":true},{"name":"T4","label":"{{function}}","function":"math.ceil({{T3}}-{{T1}})","temp":true},{"name":"T5","label":"{{function}}","function":"math.ceil({{T1}}-{{T2}})","temp":true},{"name":"A1","label":"{{function}}","function":"math.round({{T1}}/10)*10"}],"uniques":true},"algorithm":{"name":"calculateOperation","params":{"method":"equivLiteral","keyboard":"NUMERICAL"}}}</v>
      </c>
      <c r="C178" s="204" t="str">
        <f t="shared" si="4"/>
        <v>#REF!</v>
      </c>
      <c r="D178" s="205" t="str">
        <f t="shared" si="2"/>
        <v>#REF!</v>
      </c>
    </row>
    <row r="179" ht="15.75" customHeight="1">
      <c r="A179" s="204" t="str">
        <f>Seeds!AA178</f>
        <v>M1-NyO-13a-I-1</v>
      </c>
      <c r="B179" s="204" t="str">
        <f>Seeds!Z178</f>
        <v>{"id":"M1-NyO-13a-I-1","stimulus":"&lt;p&gt;¿Cuál es el número anterior al {{T1}}?&lt;/p&gt;","hint":"&lt;p&gt;El número &lt;b&gt;anterior&lt;/b&gt; es uno menos.&lt;/p&gt;&lt;p&gt;El número &lt;b&gt;siguiente&lt;/b&gt; es uno más.&lt;/p&gt;","feedback":"&lt;p&gt;El número &lt;b&gt;anterior&lt;/b&gt; es uno menos.&lt;/p&gt;&lt;p&gt;El número &lt;b&gt;siguiente&lt;/b&gt; es uno más.&lt;/p&gt;","seed":{"parameters":[{"name":"Q1","label":null,"min":2,"max":99,"step":1}],"calculated":[{"name":"T1","label":"{{function}}","function":"{{Q1}}+1","temp":true},{"name":"A1","label":"{{function}}","function":"{{Q1}}","incorrect":false},{"name":"A2","label":"{{function}}","function":"{{Q1}}-1","incorrect":true},{"name":"A3","label":"{{function}}","function":"{{Q1}}+2","incorrect":true}],"uniques":true},"algorithm":{"name":"trueFalse","template":"Multiple choice – standard","params":{"countCorrect":1,"countIncorrect":2,"showCheckIcon":false,"columns":3}}}</v>
      </c>
      <c r="C179" s="204" t="str">
        <f t="shared" si="4"/>
        <v>#REF!</v>
      </c>
      <c r="D179" s="205" t="str">
        <f t="shared" si="2"/>
        <v>#REF!</v>
      </c>
    </row>
    <row r="180" ht="15.75" customHeight="1">
      <c r="A180" s="204" t="str">
        <f>Seeds!AA179</f>
        <v>M1-NyO-13a-I-2</v>
      </c>
      <c r="B180" s="204" t="str">
        <f>Seeds!Z179</f>
        <v>{"id":"M1-NyO-13a-I-2","stimulus":"&lt;p&gt;¿Cuál es el número siguiente al {{T1}}?&lt;/p&gt;","hint":"&lt;p&gt;El número &lt;b&gt;anterior&lt;/b&gt; es uno menos.&lt;/p&gt;&lt;p&gt;El número &lt;b&gt;siguiente&lt;/b&gt; es uno más.&lt;/p&gt;","feedback":"&lt;p&gt;El número &lt;b&gt;anterior&lt;/b&gt; es uno menos.&lt;/p&gt;&lt;p&gt;El número &lt;b&gt;siguiente&lt;/b&gt; es uno más.&lt;/p&gt;","seed":{"parameters":[{"name":"Q1","label":null,"min":1,"max":98,"step":1}],"calculated":[{"name":"T1","label":"{{function}}","function":"{{Q1}}","temp":true},{"name":"A1","label":"{{function}}","function":"{{Q1}}-1","incorrect":true},{"name":"A2","label":"{{function}}","function":"{{Q1}}+1","incorrect":false},{"name":"A3","label":"{{function}}","function":"{{Q1}}+2","incorrect":true}],"uniques":true},"algorithm":{"name":"trueFalse","template":"Multiple choice – standard","params":{"countCorrect":1,"countIncorrect":2,"showCheckIcon":false,"columns":3}}}</v>
      </c>
      <c r="C180" s="204" t="str">
        <f t="shared" si="4"/>
        <v>#REF!</v>
      </c>
      <c r="D180" s="205" t="str">
        <f t="shared" si="2"/>
        <v>#REF!</v>
      </c>
    </row>
    <row r="181" ht="15.75" customHeight="1">
      <c r="A181" s="204" t="str">
        <f>Seeds!AA180</f>
        <v>M1-NyO-13a-E-1</v>
      </c>
      <c r="B181" s="204" t="str">
        <f>Seeds!Z180</f>
        <v>{"id":"M1-NyO-13a-E-1","stimulus":"&lt;p&gt;Escribe el número anterior al {{Q1}}.&lt;/p&gt;","feedback":"&lt;p&gt;El número &lt;b&gt;anterior&lt;/b&gt; es uno menos.&lt;/p&gt;&lt;p&gt;El número &lt;b&gt;siguiente&lt;/b&gt; es uno más.&lt;/p&gt;","hint":"&lt;p&gt;El número &lt;b&gt;anterior&lt;/b&gt; es uno menos.&lt;/p&gt;&lt;p&gt;El número &lt;b&gt;siguiente&lt;/b&gt; es uno más.&lt;/p&gt;","template":"&lt;p&gt;{{response}}&lt;/p&gt;","seed":{"parameters":[{"name":"Q1","label":null,"min":2,"max":99,"step":1}],"calculated":[{"name":"A1","label":"{{function}}","function":"{{Q1}}-1"}],"uniques":true},"algorithm":{"name":"calculateOperation","params":{"method":"equivLiteral","keyboard":"NUMERICAL"}}}</v>
      </c>
      <c r="C181" s="204" t="str">
        <f t="shared" si="4"/>
        <v>#REF!</v>
      </c>
      <c r="D181" s="205" t="str">
        <f t="shared" si="2"/>
        <v>#REF!</v>
      </c>
    </row>
    <row r="182" ht="15.75" customHeight="1">
      <c r="A182" s="204" t="str">
        <f>Seeds!AA181</f>
        <v>M1-NyO-13a-E-2</v>
      </c>
      <c r="B182" s="204" t="str">
        <f>Seeds!Z181</f>
        <v>{"id":"M1-NyO-13a-E-2","stimulus":"&lt;p&gt;Escribe el número siguiente al {{Q1}}.&lt;/p&gt;","feedback":"&lt;p&gt;El número &lt;b&gt;anterior&lt;/b&gt; es uno menos.&lt;/p&gt;&lt;p&gt;El número &lt;b&gt;siguiente&lt;/b&gt; es uno más.&lt;/p&gt;","hint":"&lt;p&gt;El número &lt;b&gt;anterior&lt;/b&gt; es uno menos.&lt;/p&gt;&lt;p&gt;El número &lt;b&gt;siguiente&lt;/b&gt; es uno más.&lt;/p&gt;","template":"&lt;p&gt;{{response}}&lt;/p&gt;","seed":{"parameters":[{"name":"Q1","label":null,"min":1,"max":98,"step":1}],"calculated":[{"name":"A1","label":"{{function}}","function":"{{Q1}}+1"}],"uniques":true},"algorithm":{"name":"calculateOperation","params":{"method":"equivLiteral","keyboard":"NUMERICAL"}}}</v>
      </c>
      <c r="C182" s="204" t="str">
        <f t="shared" si="4"/>
        <v>#REF!</v>
      </c>
      <c r="D182" s="205" t="str">
        <f t="shared" si="2"/>
        <v>#REF!</v>
      </c>
    </row>
    <row r="183" ht="15.75" customHeight="1">
      <c r="A183" s="204" t="str">
        <f>Seeds!AA182</f>
        <v>M1-NyO-14a-I-1</v>
      </c>
      <c r="B183" s="204" t="str">
        <f>Seeds!Z182</f>
        <v>{"id":"M1-NyO-14a-I-1","stimulus":"&lt;p&gt;¿Cuál es el mayor de estos números?&lt;/p&gt;","feedback":"&lt;p&gt;Estos son los primeros números:&lt;/p&gt;&lt;p style=\"text-align: center\"&gt;0, 1, 2, 3, 4, 5, 6, 7, 8 y 9.&lt;/p&gt;","hint":"&lt;p&gt;Estos son los primeros números:&lt;/p&gt;&lt;p style=\"text-align: center\"&gt;0, 1, 2, 3, 4, 5, 6, 7, 8 y 9.&lt;/p&gt;","template":"&lt;p style=\"text-align: center\"&gt;{{response}}&lt;/p&gt;","seed":{"parameters":[{"name":"Q1","label":null,"min":1,"max":9,"step":1},{"name":"Q2","label":null,"min":1,"max":9,"step":1},{"name":"Q3","label":null,"min":1,"max":9,"step":1}],"calculated":[{"name":"A1","label":"{{function}}","function":"math.max({{Q1}}, {{Q2}}, {{Q3}})"},{"name":"A2","label":"{{function}}","function":"math.min({{Q1}}, {{Q2}}, {{Q3}})","incorrect":true},{"name":"A3","label":"{{function}}","function":"{{Q1}}+{{Q2}}+{{Q3}}-math.max({{Q1}}, {{Q2}}, {{Q3}})-math.min({{Q1}}, {{Q2}}, {{Q3}})","incorrect":true}],"uniques":true},"algorithm":{"name":"calculateOperation","template":"Cloze with drag &amp; drop","params":{"keyboard":"NUMERICAL"}}}</v>
      </c>
      <c r="C183" s="204" t="str">
        <f t="shared" si="4"/>
        <v>#REF!</v>
      </c>
      <c r="D183" s="205" t="str">
        <f t="shared" si="2"/>
        <v>#REF!</v>
      </c>
    </row>
    <row r="184" ht="15.75" customHeight="1">
      <c r="A184" s="204" t="str">
        <f>Seeds!AA183</f>
        <v>M1-NyO-14a-I-2</v>
      </c>
      <c r="B184" s="204" t="str">
        <f>Seeds!Z183</f>
        <v>{"id":"M1-NyO-14a-I-2","stimulus":"&lt;p&gt;¿Cuál es el número más pequeño de estos tres?&lt;/p&gt;","feedback":"&lt;p&gt;Estos son los primeros números:&lt;/p&gt;&lt;p style=\"text-align: center\"&gt;0, 1, 2, 3, 4, 5, 6, 7, 8 y 9.&lt;/p&gt;","hint":"&lt;p&gt;Estos son los primeros números:&lt;/p&gt;&lt;p style=\"text-align: center\"&gt;0, 1, 2, 3, 4, 5, 6, 7, 8 y 9.&lt;/p&gt;","template":"&lt;p style=\"text-align: center\"&gt;{{response}}&lt;/p&gt;","seed":{"parameters":[{"name":"Q1","label":null,"min":1,"max":9,"step":1},{"name":"Q2","label":null,"min":1,"max":9,"step":1},{"name":"Q3","label":null,"min":1,"max":9,"step":1}],"calculated":[{"name":"A1","label":"{{function}}","function":"math.max({{Q1}}, {{Q2}}, {{Q3}})","incorrect":true},{"name":"A2","label":"{{function}}","function":"math.min({{Q1}}, {{Q2}}, {{Q3}})"},{"name":"A3","label":"{{function}}","function":"{{Q1}}+{{Q2}}+{{Q3}}-math.max({{Q1}}, {{Q2}}, {{Q3}})-math.min({{Q1}}, {{Q2}}, {{Q3}})","incorrect":true}],"uniques":true},"algorithm":{"name":"calculateOperation","template":"Cloze with drag &amp; drop","params":{"keyboard":"NUMERICAL"}}}</v>
      </c>
      <c r="C184" s="204" t="str">
        <f t="shared" si="4"/>
        <v>#REF!</v>
      </c>
      <c r="D184" s="205" t="str">
        <f t="shared" si="2"/>
        <v>#REF!</v>
      </c>
    </row>
    <row r="185" ht="15.75" customHeight="1">
      <c r="A185" s="204" t="str">
        <f>Seeds!AA184</f>
        <v>M1-NyO-14a-E-1</v>
      </c>
      <c r="B185" s="204" t="str">
        <f>Seeds!Z184</f>
        <v>{
    "id": "M1-NyO-14a-E-1",
    "stimulus": "&lt;p&gt;¿En qué opción aparece la imagen más veces repetida?&lt;/p&gt;",
    "hint": "&lt;p&gt;Estos son los primeros números:&lt;/p&gt;&lt;p style=\"text-align: center\"&gt;0, 1, 2, 3, 4, 5, 6, 7, 8 y 9.&lt;/p&gt;",
    "feedback": "&lt;p&gt;Estos son los primeros números:&lt;/p&gt;&lt;p style=\"text-align: center\"&gt;0, 1, 2, 3, 4, 5, 6, 7, 8 y 9.&lt;/p&gt;",
    "seed": {
        "parameters": [
            {
                "name": "Q1",
                "label": null,
                "min": 1,
                "max": 9,
                "step": 1
            },
            {
                "name": "Q2",
                "label": null,
                "min": 1,
                "max": 9,
                "step": 1
            },
            {
                "name": "Q3",
                "label": null,
                "min": 1,
                "max": 9,
                "step": 1
            },
            {
                "name": "Q4",
                "label": null,
                "list": [
                    "M1_NyO_2a_3.svg",
                    "M1_NyO_1b_1.svg",
                    "M1_NyO_3a_3.svg",
                    "M1_NyO_9a_2.svg",
                    "M1_NyO_4a_1.svg"
                ]
            }
        ],
        "calculated": [
            {
                "name": "T1",
                "label": "{{function}}",
                "function": "math.max({{Q1}}, {{Q2}}, {{Q3}})",
                "temp": true
            },
            {
                "name": "T2",
                "label": "{{function}}",
                "function": "math.min({{Q1}}, {{Q2}}, {{Q3}})",
                "temp": true
            },
            {
                "name": "T3",
                "label": "{{function}}",
                "function": "{{Q1}}+{{Q2}}+{{Q3}}-math.max({{Q1}}, {{Q2}}, {{Q3}})-math.min({{Q1}}, {{Q2}}, {{Q3}})",
                "temp": true
            },
            {
                "name": "A1",
                "label": "&lt;div style=\"display:flex\"&gt;{{function}}&lt;/div&gt;",
                "function": "'&lt;img src=\"https://blueberry-assets.oneclick.es/{{Q4}}\" width=\"100\"&gt;'.repeat({{T1}})"
            },
            {
                "name": "A2",
                "label": "&lt;div style=\"display:flex\"&gt;{{function}}&lt;/div&gt;",
                "function": "'&lt;img src=\"https://blueberry-assets.oneclick.es/{{Q4}}\" width=\"100\"&gt;'.repeat({{T2}})",
                "incorrect": true
            },
            {
                "name": "A3",
                "label": "&lt;div style=\"display:flex\"&gt;{{function}}&lt;/div&gt;",
                "function": "'&lt;img src=\"https://blueberry-assets.oneclick.es/{{Q4}}\" width=\"100\"&gt;'.repeat({{T3}})",
                "incorrect": true
            }
        ],
        "uniques": true
    },
    "algorithm": {
        "name": "trueFalse",
        "template": "Multiple choice – standard",
        "params": {
            "countCorrect": 1,
            "countIncorrect": 2,
            "showCheckIcon":true
        }
    }
}</v>
      </c>
      <c r="C185" s="204" t="str">
        <f t="shared" si="4"/>
        <v>#REF!</v>
      </c>
      <c r="D185" s="205" t="str">
        <f t="shared" si="2"/>
        <v>#REF!</v>
      </c>
    </row>
    <row r="186" ht="15.75" customHeight="1">
      <c r="A186" s="204" t="str">
        <f>Seeds!AA185</f>
        <v>M1-NyO-14a-E-2</v>
      </c>
      <c r="B186" s="204" t="str">
        <f>Seeds!Z185</f>
        <v>{
    "id": "M1-NyO-14a-E-2",
    "stimulus": "&lt;p&gt;¿En qué opción aparece la imagen menos veces repetida?&lt;/p&gt;",
    "hint": "&lt;p&gt;Estos son los primeros números:&lt;/p&gt;&lt;p style=\"text-align: center\"&gt;0, 1, 2, 3, 4, 5, 6, 7, 8 y 9.&lt;/p&gt;",
    "feedback": "&lt;p&gt;Estos son los primeros números:&lt;/p&gt;&lt;p style=\"text-align: center\"&gt;0, 1, 2, 3, 4, 5, 6, 7, 8 y 9.&lt;/p&gt;",
    "seed": {
        "parameters": [
            {
                "name": "Q1",
                "label": null,
                "min": 1,
                "max": 9,
                "step": 1
            },
            {
                "name": "Q2",
                "label": null,
                "min": 1,
                "max": 9,
                "step": 1
            },
            {
                "name": "Q3",
                "label": null,
                "min": 1,
                "max": 9,
                "step": 1
            },
            {
                "name": "Q4",
                "label": null,
                "list": [
                    "M1_NyO_2a_3.svg",
                    "M1_NyO_1b_1.svg",
                    "M1_NyO_3a_3.svg",
                    "M1_NyO_9a_2.svg",
                    "M1_NyO_4a_1.svg"
                ]
            }
        ],
        "calculated": [
            {
                "name": "T1",
                "label": "{{function}}",
                "function": "math.min({{Q1}}, {{Q2}}, {{Q3}})",
                "temp": true
            },
            {
                "name": "T2",
                "label": "{{function}}",
                "function": "math.max({{Q1}}, {{Q2}}, {{Q3}})",
                "temp": true
            },
            {
                "name": "T3",
                "label": "{{function}}",
                "function": "{{Q1}}+{{Q2}}+{{Q3}}-math.max({{Q1}}, {{Q2}}, {{Q3}})-math.min({{Q1}}, {{Q2}}, {{Q3}})",
                "temp": true
            },
            {
                "name": "A1",
                "label": "&lt;div style=\"display:flex\"&gt;{{function}}&lt;/div&gt;",
                "function": "'&lt;img src=\"https://blueberry-assets.oneclick.es/{{Q4}}\" width=\"100\"&gt;'.repeat({{T1}})"
            },
            {
                "name": "A2",
                "label": "&lt;div style=\"display:flex\"&gt;{{function}}&lt;/div&gt;",
                "function": "'&lt;img src=\"https://blueberry-assets.oneclick.es/{{Q4}}\" width=\"100\"&gt;'.repeat({{T2}})",
                "incorrect": true
            },
            {
                "name": "A3",
                "label": "&lt;div style=\"display:flex\"&gt;{{function}}&lt;/div&gt;",
                "function": "'&lt;img src=\"https://blueberry-assets.oneclick.es/{{Q4}}\" width=\"100\"&gt;'.repeat({{T3}})",
                "incorrect": true
            }
        ],
        "uniques": true
    },
    "algorithm": {
        "name": "trueFalse",
        "template": "Multiple choice – standard",
        "params": {
            "countCorrect": 1,
            "countIncorrect": 2,
           "showCheckIcon":true
        }
    }
}</v>
      </c>
      <c r="C186" s="204" t="str">
        <f t="shared" si="4"/>
        <v>#REF!</v>
      </c>
      <c r="D186" s="205" t="str">
        <f t="shared" si="2"/>
        <v>#REF!</v>
      </c>
    </row>
    <row r="187" ht="15.75" customHeight="1">
      <c r="A187" s="204" t="str">
        <f>Seeds!AA186</f>
        <v>M1-NyO-39a-I-1</v>
      </c>
      <c r="B187" s="204" t="str">
        <f>Seeds!Z186</f>
        <v>{"id":"M1-NyO-39a-I-1","stimulus":"&lt;p&gt;Completa el hueco con &lt;u&gt;mayor que&lt;/u&gt; o &lt;u&gt;menor que&lt;/u&gt;.&lt;/p&gt;","template":"&lt;p&gt;{{Q1}} es {{response}} {{T1}}.&lt;/p&gt;","hint":"&lt;p&gt;{{Q3}}{{Q4}} es mayor que {{Q5}}{{Q6}}&lt;/p&gt;&lt;p&gt;&lt;b&gt;{{Q3}}&lt;/b&gt;{{Q4}} &gt; &lt;b&gt;{{Q5}}&lt;/b&gt;{{Q6}}&lt;/p&gt;&lt;p&gt;{{Q7}}{{Q8}} es menor que {{Q7}}{{Q9}}&lt;/p&gt;&lt;p&gt;{{Q7}}&lt;b&gt;{{Q8}}&lt;/b&gt; &lt; {{Q7}}&lt;b&gt;{{Q9}}&lt;/b&gt;&lt;/p&gt;","feedback":"&lt;p&gt;{{Q3}}{{Q4}} es mayor que {{Q5}}{{Q6}}&lt;/p&gt;&lt;p&gt;&lt;b&gt;{{Q3}}&lt;/b&gt;{{Q4}} &gt; &lt;b&gt;{{Q5}}&lt;/b&gt;{{Q6}}&lt;/p&gt;&lt;p&gt;{{Q7}}{{Q8}} es menor que {{Q7}}{{Q9}}&lt;/p&gt;&lt;p&gt;{{Q7}}&lt;b&gt;{{Q8}}&lt;/b&gt; &lt; {{Q7}}&lt;b&gt;{{Q9}}&lt;/b&gt;&lt;/p&gt;","seed":{"parameters":[{"name":"Q1","label":null,"min":1,"max":40,"step":1},{"name":"Q2","label":null,"min":1,"max":40,"step":1},{"name":"Q3","label":null,"list":[5,6,7,8,9]},{"name":"Q4","label":null,"list":[1,2,3,4,5,6,7,8,9]},{"name":"Q5","label":null,"list":[1,2,3,4]},{"name":"Q6","label":null,"list":[1,2,3,4,5,6,7,8,9]},{"name":"Q7","label":null,"list":[1,2,3,4,5,6,7,8,9]},{"name":"Q8","label":null,"list":[1,2,3,4]},{"name":"Q6","label":null,"list":[5,6,7,8,9]},{"name":"Q7","label":null,"list":[1,2,3,4,5,6,7,8,9]},{"name":"Q8","label":null,"list":[1,2,3,4]},{"name":"Q9","label":null,"list":[5,6,7,8,9]}],"calculated":[{"name":"T1","label":"{{function}}","function":" {{Q1}}+{{Q2}}","group":1,"temp":true},{"name":"A1","label":"mayor que","function":"","group":1,"incorrect":true},{"name":"A2","label":"menor que","function":"","group":1,"incorrect":false}],"uniques":true},"algorithm":{"name":"groupResponses","template":"Cloze with drop down"}}</v>
      </c>
      <c r="C187" s="204" t="str">
        <f t="shared" si="4"/>
        <v>#REF!</v>
      </c>
      <c r="D187" s="205" t="str">
        <f t="shared" si="2"/>
        <v>#REF!</v>
      </c>
    </row>
    <row r="188" ht="15.75" customHeight="1">
      <c r="A188" s="204" t="str">
        <f>Seeds!AA187</f>
        <v>M1-NyO-39a-I-2</v>
      </c>
      <c r="B188" s="204" t="str">
        <f>Seeds!Z187</f>
        <v>{"id":"M1-NyO-39a-I-2","stimulus":"&lt;p&gt;Completa el hueco con &lt;u&gt;mayor que&lt;/u&gt; o &lt;u&gt;menor que&lt;/u&gt;.&lt;/p&gt;","template":"&lt;p&gt;{{T1}} es {{response}} {{Q1}}.&lt;/p&gt;","hint":"&lt;p&gt;{{Q3}}{{Q4}} es mayor que {{Q5}}{{Q6}}&lt;/p&gt;&lt;p&gt;&lt;b&gt;{{Q3}}&lt;/b&gt;{{Q4}} &gt; &lt;b&gt;{{Q5}}&lt;/b&gt;{{Q6}}&lt;/p&gt;&lt;p&gt;{{Q7}}{{Q8}} es menor que {{Q7}}{{Q9}}&lt;/p&gt;&lt;p&gt;{{Q7}}&lt;b&gt;{{Q8}}&lt;/b&gt; &lt; {{Q7}}&lt;b&gt;{{Q9}}&lt;/b&gt;&lt;/p&gt;","feedback":"&lt;p&gt;{{Q3}}{{Q4}} es mayor que {{Q5}}{{Q6}}&lt;/p&gt;&lt;p&gt;&lt;b&gt;{{Q3}}&lt;/b&gt;{{Q4}} &gt; &lt;b&gt;{{Q5}}&lt;/b&gt;{{Q6}}&lt;/p&gt;&lt;p&gt;{{Q7}}{{Q8}} es menor que {{Q7}}{{Q9}}&lt;/p&gt;&lt;p&gt;{{Q7}}&lt;b&gt;{{Q8}}&lt;/b&gt; &lt; {{Q7}}&lt;b&gt;{{Q9}}&lt;/b&gt;&lt;/p&gt;","seed":{"parameters":[{"name":"Q1","label":null,"min":1,"max":40,"step":1},{"name":"Q2","label":null,"min":1,"max":40,"step":1},{"name":"Q3","label":null,"list":[5,6,7,8,9]},{"name":"Q4","label":null,"list":[1,2,3,4,5,6,7,8,9]},{"name":"Q5","label":null,"list":[1,2,3,4]},{"name":"Q6","label":null,"list":[1,2,3,4,5,6,7,8,9]},{"name":"Q7","label":null,"list":[1,2,3,4,5,6,7,8,9]},{"name":"Q8","label":null,"list":[1,2,3,4]},{"name":"Q6","label":null,"list":[5,6,7,8,9]},{"name":"Q7","label":null,"list":[1,2,3,4,5,6,7,8,9]},{"name":"Q8","label":null,"list":[1,2,3,4]},{"name":"Q9","label":null,"list":[5,6,7,8,9]}],"calculated":[{"name":"T1","label":"{{function}}","function":" {{Q1}}+{{Q2}}","group":1,"temp":true},{"name":"A1","label":"mayor que","function":"","group":1,"incorrect":false},{"name":"A2","label":"menor que","function":"","group":1,"incorrect":true}],"uniques":true},"algorithm":{"name":"groupResponses","template":"Cloze with drop down"}}</v>
      </c>
      <c r="C188" s="204" t="str">
        <f t="shared" si="4"/>
        <v>#REF!</v>
      </c>
      <c r="D188" s="205" t="str">
        <f t="shared" si="2"/>
        <v>#REF!</v>
      </c>
    </row>
    <row r="189" ht="15.75" customHeight="1">
      <c r="A189" s="204" t="str">
        <f>Seeds!AA188</f>
        <v>M1-NyO-39a-E-1</v>
      </c>
      <c r="B189" s="204" t="str">
        <f>Seeds!Z188</f>
        <v>{"id":"M1-NyO-39a-E-1","stimulus":"&lt;p&gt;¿Cuántos lápices tiene la persona con más lápices?&lt;/p&gt;&lt;p&gt;Estos son los lápices de {{Q10}}:&lt;/p&gt;&lt;div style=\"display:flex;justify-content:center\"&gt;{{T1}}&lt;/div&gt;&lt;p&gt;Estos son los lápices de {{Q11}}:&lt;/p&gt;&lt;div style=\"display:flex;justify-content:center\"&gt;{{T2}}&lt;/div&gt;","feedback":"&lt;p&gt;{{Q3}}{{Q4}} es mayor que {{Q5}}{{Q6}}&lt;/p&gt;&lt;p&gt;&lt;b&gt;{{Q3}}&lt;/b&gt;{{Q4}} &gt; &lt;b&gt;{{Q5}}&lt;/b&gt;{{Q6}}&lt;/p&gt;&lt;p&gt;{{Q7}}{{Q8}} es menor que {{Q7}}{{Q9}}&lt;/p&gt;&lt;p&gt;{{Q7}}&lt;b&gt;{{Q8}}&lt;/b&gt; &lt; {{Q7}}&lt;b&gt;{{Q9}}&lt;/b&gt;&lt;/p&gt;","hint":"&lt;p&gt;{{Q3}}{{Q4}} es mayor que {{Q5}}{{Q6}}&lt;/p&gt;&lt;p&gt;&lt;b&gt;{{Q3}}&lt;/b&gt;{{Q4}} &gt; &lt;b&gt;{{Q5}}&lt;/b&gt;{{Q6}}&lt;/p&gt;&lt;p&gt;{{Q7}}{{Q8}} es menor que {{Q7}}{{Q9}}&lt;/p&gt;&lt;p&gt;{{Q7}}&lt;b&gt;{{Q8}}&lt;/b&gt; &lt; {{Q7}}&lt;b&gt;{{Q9}}&lt;/b&gt;&lt;/p&gt;","template":"&lt;p&gt;Tiene {{response}} lápices.&lt;/p&gt;","seed":{"parameters":[{"name":"Q1","label":null,"list":[3,4,5,6,7,8]},{"name":"Q2","label":null,"list":[3,4,5,6,7,8]},{"name":"Q3","label":null,"list":[5,6,7,8,9]},{"name":"Q4","label":null,"list":[1,2,3,4,5,6,7,8,9]},{"name":"Q5","label":null,"list":[1,2,3,4]},{"name":"Q6","label":null,"list":[1,2,3,4,5,6,7,8,9]},{"name":"Q7","label":null,"list":[1,2,3,4,5,6,7,8,9]},{"name":"Q8","label":null,"list":[1,2,3,4]},{"name":"Q9","label":null,"list":[5,6,7,8,9]},{"name":"Q10","label":null,"list":["Pablo","Alberto","Lucía","Mar"]},{"name":"Q11","label":null,"list":["Pablo","Alberto","Lucía","Mar"]}],"calculated":[{"name":"T1","label":"{{function}}","function":"'&lt;img src=\"https://blueberry-assets.oneclick.es/M1_NyO_39a_1.svg\" width=\"100\"&gt;'.repeat({{Q1}})","temp":true},{"name":"T2","label":"{{function}}","function":"'&lt;img src=\"https://blueberry-assets.oneclick.es/M1_NyO_39a_1.svg\" width=\"100\"&gt;'.repeat({{Q2}})","temp":true},{"name":"A1","label":"{{function}}","function":"math.max({{Q1}}, {{Q2}})*4"}],"uniques":true},"algorithm":{"name":"calculateOperation","params":{"method":"equivLiteral","keyboard":"NUMERICAL"}}}</v>
      </c>
      <c r="C189" s="204" t="str">
        <f t="shared" si="4"/>
        <v>#REF!</v>
      </c>
      <c r="D189" s="205" t="str">
        <f t="shared" si="2"/>
        <v>#REF!</v>
      </c>
    </row>
    <row r="190" ht="15.75" customHeight="1">
      <c r="A190" s="204" t="str">
        <f>Seeds!AA189</f>
        <v>M1-NyO-39a-E-2</v>
      </c>
      <c r="B190" s="204" t="str">
        <f>Seeds!Z189</f>
        <v>{"id":"M1-NyO-39a-E-2","stimulus":"&lt;p&gt;¿Cuántas piezas tiene la persona con más piezas?&lt;/p&gt;&lt;p&gt;Estas son las piezas de {{Q10}}:&lt;/p&gt;&lt;div style=\"display:flex;justify-content:center\"&gt;{{T1}}&lt;/div&gt;&lt;p&gt;Estas son las piezas de {{Q11}}:&lt;/p&gt;&lt;div style=\"display:flex;justify-content:center\"&gt;{{T2}}&lt;/div&gt;","feedback":"&lt;p&gt;{{Q3}}{{Q4}} es mayor que {{Q5}}{{Q6}}&lt;/p&gt;&lt;p&gt;&lt;b&gt;{{Q3}}&lt;/b&gt;{{Q4}} &gt; &lt;b&gt;{{Q5}}&lt;/b&gt;{{Q6}}&lt;/p&gt;&lt;p&gt;{{Q7}}{{Q8}} es menor que {{Q7}}{{Q9}}&lt;/p&gt;&lt;p&gt;{{Q7}}&lt;b&gt;{{Q8}}&lt;/b&gt; &lt; {{Q7}}&lt;b&gt;{{Q9}}&lt;/b&gt;&lt;/p&gt;","hint":"&lt;p&gt;{{Q3}}{{Q4}} es mayor que {{Q5}}{{Q6}}&lt;/p&gt;&lt;p&gt;&lt;b&gt;{{Q3}}&lt;/b&gt;{{Q4}} &gt; &lt;b&gt;{{Q5}}&lt;/b&gt;{{Q6}}&lt;/p&gt;&lt;p&gt;{{Q7}}{{Q8}} es menor que {{Q7}}{{Q9}}&lt;/p&gt;&lt;p&gt;{{Q7}}&lt;b&gt;{{Q8}}&lt;/b&gt; &lt; {{Q7}}&lt;b&gt;{{Q9}}&lt;/b&gt;&lt;/p&gt;","template":"&lt;p&gt;La persona con más piezas tiene {{response}} piezas.&lt;/p&gt;","seed":{"parameters":[{"name":"Q1","label":null,"list":[2,3,4,5,6,7,8]},{"name":"Q2","label":null,"list":[2,3,4,5,6,7,8]},{"name":"Q3","label":null,"list":[5,6,7,8,9]},{"name":"Q4","label":null,"list":[1,2,3,4,5,6,7,8,9]},{"name":"Q5","label":null,"list":[1,2,3,4]},{"name":"Q6","label":null,"list":[1,2,3,4,5,6,7,8,9]},{"name":"Q7","label":null,"list":[1,2,3,4,5,6,7,8,9]},{"name":"Q8","label":null,"list":[1,2,3,4]},{"name":"Q9","label":null,"list":[5,6,7,8,9]},{"name":"Q10","label":null,"list":["Adrián","Bruno","Camila","Dora"]},{"name":"Q11","label":null,"list":["Adrián","Bruno","Camila","Dora"]}],"calculated":[{"name":"T1","label":"{{function}}","function":"'&lt;img src=\"https://blueberry-assets.oneclick.es/M1_NyO_39a_2.svg\" width=\"100\"&gt;'.repeat({{Q1}})","temp":true},{"name":"T2","label":"{{function}}","function":"'&lt;img src=\"https://blueberry-assets.oneclick.es/M1_NyO_39a_2.svg\" width=\"100\"&gt;'.repeat({{Q2}})","temp":true},{"name":"A1","label":"{{function}}","function":"math.max({{Q1}},{{Q2}})*5"}],"uniques":true},"algorithm":{"name":"calculateOperation","params":{"method":"equivLiteral","keyboard":"NUMERICAL"}}}</v>
      </c>
      <c r="C190" s="204" t="str">
        <f t="shared" si="4"/>
        <v>#REF!</v>
      </c>
      <c r="D190" s="205" t="str">
        <f t="shared" si="2"/>
        <v>#REF!</v>
      </c>
    </row>
    <row r="191" ht="15.75" customHeight="1">
      <c r="A191" s="204" t="str">
        <f>Seeds!AA190</f>
        <v>M1-NyO-39a-E-3</v>
      </c>
      <c r="B191" s="204" t="str">
        <f>Seeds!Z190</f>
        <v>{"id":"M1-NyO-39a-E-3","stimulus":"&lt;p&gt;¿Cuántas monedas tiene la persona con menos monedas?&lt;/p&gt;&lt;p&gt;Estas son las monedas de {{Q10}}:&lt;/p&gt;&lt;div style=\"display:flex;justify-content:center\"&gt;{{T1}}&lt;/div&gt;&lt;p&gt;Estas son las monedas de {{Q11}}:&lt;/p&gt;&lt;div style=\"display:flex;justify-content:center\"&gt;{{T2}}&lt;/div&gt;","feedback":"&lt;p&gt;{{Q3}}{{Q4}} es mayor que {{Q5}}{{Q6}}&lt;/p&gt;&lt;p&gt;&lt;b&gt;{{Q3}}&lt;/b&gt;{{Q4}} &gt; &lt;b&gt;{{Q5}}&lt;/b&gt;{{Q6}}&lt;/p&gt;&lt;p&gt;{{Q7}}{{Q8}} es menor que {{Q7}}{{Q9}}&lt;/p&gt;&lt;p&gt;{{Q7}}&lt;b&gt;{{Q8}}&lt;/b&gt; &lt; {{Q7}}&lt;b&gt;{{Q9}}&lt;/b&gt;&lt;/p&gt;","hint":"&lt;p&gt;{{Q3}}{{Q4}} es mayor que {{Q5}}{{Q6}}&lt;/p&gt;&lt;p&gt;&lt;b&gt;{{Q3}}&lt;/b&gt;{{Q4}} &gt; &lt;b&gt;{{Q5}}&lt;/b&gt;{{Q6}}&lt;/p&gt;&lt;p&gt;{{Q7}}{{Q8}} es menor que {{Q7}}{{Q9}}&lt;/p&gt;&lt;p&gt;{{Q7}}&lt;b&gt;{{Q8}}&lt;/b&gt; &lt; {{Q7}}&lt;b&gt;{{Q9}}&lt;/b&gt;&lt;/p&gt;","template":"&lt;p&gt;Tiene {{response}} monedas.&lt;/p&gt;","seed":{"parameters":[{"name":"Q1","label":null,"list":[3,4,5,6,7,8]},{"name":"Q2","label":null,"list":[3,4,5,6,7,8]},{"name":"Q3","label":null,"list":[5,6,7,8,9]},{"name":"Q4","label":null,"list":[1,2,3,4,5,6,7,8,9]},{"name":"Q5","label":null,"list":[1,2,3,4]},{"name":"Q6","label":null,"list":[1,2,3,4,5,6,7,8,9]},{"name":"Q7","label":null,"list":[1,2,3,4,5,6,7,8,9]},{"name":"Q8","label":null,"list":[1,2,3,4]},{"name":"Q9","label":null,"list":[5,6,7,8,9]},{"name":"Q10","label":null,"list":["Elena","Ernesto","Eva","Emilio"]},{"name":"Q11","label":null,"list":["Elena","Ernesto","Eva","Emilio"]}],"calculated":[{"name":"T1","label":"{{function}}","function":"'&lt;img src=\"https://blueberry-assets.oneclick.es/M1_NyO_39a_3.svg\" width=\"100\"&gt;'.repeat({{Q1}})","temp":true},{"name":"T2","label":"{{function}}","function":"'&lt;img src=\"https://blueberry-assets.oneclick.es/M1_NyO_39a_3.svg\" width=\"100\"&gt;'.repeat({{Q2}})","temp":true},{"name":"A1","label":"{{function}}","function":"math.min({{Q1}},{{Q2}})*4"}],"uniques":true},"algorithm":{"name":"calculateOperation","params":{"method":"equivLiteral","keyboard":"NUMERICAL"}}}</v>
      </c>
      <c r="C191" s="204" t="str">
        <f t="shared" si="4"/>
        <v>#REF!</v>
      </c>
      <c r="D191" s="205" t="str">
        <f t="shared" si="2"/>
        <v>#REF!</v>
      </c>
    </row>
    <row r="192" ht="15.75" customHeight="1">
      <c r="A192" s="204" t="str">
        <f>Seeds!AA191</f>
        <v>M1-NyO-39a-E-4</v>
      </c>
      <c r="B192" s="204" t="str">
        <f>Seeds!Z191</f>
        <v>{"id":"M1-NyO-39a-E-4","stimulus":"&lt;p&gt;¿Cuántos dados tiene la persona con menos dados?&lt;/p&gt;&lt;p&gt;Estos son los dados de {{Q10}}:&lt;/p&gt;&lt;div style=\"display:flex;justify-content:center\"&gt;{{T1}}&lt;/div&gt;&lt;p&gt;Estos son los dados de {{Q11}}:&lt;/p&gt;&lt;div style=\"display:flex;justify-content:center\"&gt;{{T2}}&lt;/div&gt;","feedback":"&lt;p&gt;{{Q3}}{{Q4}} es mayor que {{Q5}}{{Q6}}&lt;/p&gt;&lt;p&gt;&lt;b&gt;{{Q3}}&lt;/b&gt;{{Q4}} &gt; &lt;b&gt;{{Q5}}&lt;/b&gt;{{Q6}}&lt;/p&gt;&lt;p&gt;{{Q7}}{{Q8}} es menor que {{Q7}}{{Q9}}&lt;/p&gt;&lt;p&gt;{{Q7}}&lt;b&gt;{{Q8}}&lt;/b&gt; &lt; {{Q7}}&lt;b&gt;{{Q9}}&lt;/b&gt;&lt;/p&gt;","hint":"&lt;p&gt;{{Q3}}{{Q4}} es mayor que {{Q5}}{{Q6}}&lt;/p&gt;&lt;p&gt;&lt;b&gt;{{Q3}}&lt;/b&gt;{{Q4}} &gt; &lt;b&gt;{{Q5}}&lt;/b&gt;{{Q6}}&lt;/p&gt;&lt;p&gt;{{Q7}}{{Q8}} es menor que {{Q7}}{{Q9}}&lt;/p&gt;&lt;p&gt;{{Q7}}&lt;b&gt;{{Q8}}&lt;/b&gt; &lt; {{Q7}}&lt;b&gt;{{Q9}}&lt;/b&gt;&lt;/p&gt;","template":"&lt;p&gt;Tiene {{response}} dados.&lt;/p&gt;","seed":{"parameters":[{"name":"Q1","label":null,"list":[2,3,4,5,6,7,8]},{"name":"Q2","label":null,"list":[2,3,4,5,6,7,8]},{"name":"Q3","label":null,"list":[5,6,7,8,9]},{"name":"Q4","label":null,"list":[1,2,3,4,5,6,7,8,9]},{"name":"Q5","label":null,"list":[1,2,3,4]},{"name":"Q6","label":null,"list":[1,2,3,4,5,6,7,8,9]},{"name":"Q7","label":null,"list":[1,2,3,4,5,6,7,8,9]},{"name":"Q8","label":null,"list":[1,2,3,4]},{"name":"Q9","label":null,"list":[5,6,7,8,9]},{"name":"Q10","label":null,"list":["Carlos","Luis","Erica","Isabel"]},{"name":"Q11","label":null,"list":["Carlos","Luis","Erica","Isabel"]}],"calculated":[{"name":"T1","label":"{{function}}","function":"'&lt;img src=\"https://blueberry-assets.oneclick.es/M1_NyO_39a_4.svg\" width=\"110\"&gt;'.repeat({{Q1}})","temp":true},{"name":"T2","label":"{{function}}","function":"'&lt;img src=\"https://blueberry-assets.oneclick.es/M1_NyO_39a_4.svg\" width=\"110\"&gt;'.repeat({{Q2}})","temp":true},{"name":"A1","label":"{{function}}","function":"math.max({{Q1}},{{Q2}})*6"}],"uniques":true},"algorithm":{"name":"calculateOperation","params":{"method":"equivLiteral","keyboard":"NUMERICAL"}}}</v>
      </c>
      <c r="C192" s="204" t="str">
        <f t="shared" si="4"/>
        <v>#REF!</v>
      </c>
      <c r="D192" s="205" t="str">
        <f t="shared" si="2"/>
        <v>#REF!</v>
      </c>
    </row>
    <row r="193" ht="15.75" customHeight="1">
      <c r="A193" s="204" t="str">
        <f>Seeds!AA192</f>
        <v>M1-NyO-15a-I-1</v>
      </c>
      <c r="B193" s="204" t="str">
        <f>Seeds!Z192</f>
        <v>{"id":"M1-NyO-15a-I-1","stimulus":"&lt;p&gt;¿Cuántas frutas hay?&lt;/p&gt;&lt;div style=\"display:flex;justify-content:center\"&gt;{{T1}}&lt;/div&gt;&lt;div style=\"display:flex;justify-content:center\"&gt;{{T2}}&lt;/div&gt;","template":"&lt;p&gt;Hay {{response}} frutas.&lt;/p&gt;","hint":"&lt;p&gt;Cuenta cuántas fresas y plátanos hay y suma las cantidades.&lt;/p&gt;","feedback":"&lt;p&gt;Cuenta cuántas fresas y plátanos hay y suma las cantidades.&lt;/p&gt;","seed":{"parameters":[{"name":"Q1","label":null,"list":[1,2,3,4,5,6,7,8]},{"name":"Q2","label":null,"list":[1,2,3,4,5,6,7,8]}],"calculated":[{"name":"T1","label":"{{function}}","function":"'&lt;img src=\"https://blueberry-assets.oneclick.es/M1_NyO_18a_4.svg\" width=\"100\"&gt;'.repeat({{Q1}})","group":1,"temp":true},{"name":"T2","label":"{{function}}","function":"'&lt;img src=\"https://blueberry-assets.oneclick.es/M1_NyO_35a_2.svg\" width=\"100\"&gt;'.repeat({{Q2}})","group":1,"temp":true},{"name":"A1","label":"{{function}}","function":"{{Q1}}+{{Q2}}","group":1},{"name":"A2","label":"{{function}}","function":"{{Q1}}+{{Q2}}+1","group":1,"incorrect":true},{"name":"A3","label":"{{function}}","function":"{{Q1}}+{{Q2}}-1","group":1,"incorrect":true}],"uniques":true},"algorithm":{"name":"groupResponses","template":"Cloze with drop down"}}</v>
      </c>
      <c r="C193" s="204" t="str">
        <f t="shared" si="4"/>
        <v>#REF!</v>
      </c>
      <c r="D193" s="205" t="str">
        <f t="shared" si="2"/>
        <v>#REF!</v>
      </c>
    </row>
    <row r="194" ht="15.75" customHeight="1">
      <c r="A194" s="204" t="str">
        <f>Seeds!AA193</f>
        <v>M1-NyO-15a-I-2</v>
      </c>
      <c r="B194" s="204" t="str">
        <f>Seeds!Z193</f>
        <v>{"id":"M1-NyO-15a-I-2","stimulus":"&lt;p&gt;¿Cuántos botones hay?&lt;/p&gt;&lt;div style=\"display:flex;justify-content:center\"&gt;{{T1}}&lt;/div&gt;&lt;div style=\"display:flex;justify-content:center\"&gt;{{T2}}&lt;/div&gt;","template":"&lt;p&gt;Hay {{response}} botones.&lt;/p&gt;","hint":"&lt;p&gt;Cuenta cuántos botones rojos y verdes hay y suma las cantidades.&lt;/p&gt;","feedback":"&lt;p&gt;Cuenta cuántos botones rojos y verdes hay y suma las cantidades.&lt;/p&gt;","seed":{"parameters":[{"name":"Q1","label":null,"list":[1,2,3,4,5,6,7,8]},{"name":"Q2","label":null,"list":[1,2,3,4,5,6,7,8]}],"calculated":[{"name":"T1","label":"{{function}}","function":"'&lt;img src=\"https://blueberry-assets.oneclick.es/M1_NyO_15a_1.svg\" width=\"90\"&gt;'.repeat({{Q1}})","group":1,"temp":true},{"name":"T2","label":"{{function}}","function":"'&lt;img src=\"https://blueberry-assets.oneclick.es/M1_NyO_15a_2.svg\" width=\"90\"&gt;'.repeat({{Q2}})","group":1,"temp":true},{"name":"A1","label":"{{function}}","function":"{{Q1}}+{{Q2}}","group":1},{"name":"A2","label":"{{function}}","function":"{{Q1}}+{{Q2}}+1","group":1,"incorrect":true},{"name":"A3","label":"{{function}}","function":"{{Q1}}+{{Q2}}-1","group":1,"incorrect":true}],"uniques":true},"algorithm":{"name":"groupResponses","template":"Cloze with drop down"}}</v>
      </c>
      <c r="C194" s="204" t="str">
        <f t="shared" si="4"/>
        <v>#REF!</v>
      </c>
      <c r="D194" s="205" t="str">
        <f t="shared" si="2"/>
        <v>#REF!</v>
      </c>
    </row>
    <row r="195" ht="15.75" customHeight="1">
      <c r="A195" s="204" t="str">
        <f>Seeds!AA194</f>
        <v>M1-NyO-15a-I-3</v>
      </c>
      <c r="B195" s="204" t="str">
        <f>Seeds!Z194</f>
        <v>{"id":"M1-NyO-15a-I-3","stimulus":"&lt;p&gt;¿Cuántas pelotas hay?&lt;/p&gt;&lt;div style=\"display:flex;justify-content:center\"&gt;{{T1}}&lt;/div&gt;&lt;div style=\"display:flex;justify-content:center\"&gt;{{T2}}&lt;/div&gt;","template":"&lt;p&gt;Hay {{response}} pelotas.&lt;/p&gt;","hint":"&lt;p&gt;Cuenta cuántas pelotas de tenis y de baloncesto hay y suma las cantidades.&lt;/p&gt;","feedback":"&lt;p&gt;Cuenta cuántas pelotas de tenis y de baloncesto hay y suma las cantidades.&lt;/p&gt;","seed":{"parameters":[{"name":"Q1","label":null,"list":[1,2,3,4,5,6,7,8]},{"name":"Q2","label":null,"list":[1,2,3,4,5,6,7,8]}],"calculated":[{"name":"T1","label":"{{function}}","function":"'&lt;img src=\"https://blueberry-assets.oneclick.es/M1_NyO_1b_1.svg\" width=\"100\"&gt;'.repeat({{Q1}})","group":1,"temp":true},{"name":"T2","label":"{{function}}","function":"'&lt;img src=\"https://blueberry-assets.oneclick.es/M1_NyO_15a_3.svg\" width=\"100\"&gt;'.repeat({{Q2}})","group":1,"temp":true},{"name":"A1","label":"{{function}}","function":"{{Q1}}+{{Q2}}","group":1},{"name":"A2","label":"{{function}}","function":"{{Q1}}+{{Q2}}+1","group":1,"incorrect":true},{"name":"A3","label":"{{function}}","function":"{{Q1}}+{{Q2}}-1","group":1,"incorrect":true}],"uniques":true},"algorithm":{"name":"groupResponses","template":"Cloze with drop down"}}</v>
      </c>
      <c r="C195" s="204" t="str">
        <f t="shared" si="4"/>
        <v>#REF!</v>
      </c>
      <c r="D195" s="205" t="str">
        <f t="shared" si="2"/>
        <v>#REF!</v>
      </c>
    </row>
    <row r="196" ht="15.75" customHeight="1">
      <c r="A196" s="204" t="str">
        <f>Seeds!AA195</f>
        <v>M1-NyO-15a-E-1</v>
      </c>
      <c r="B196" s="204" t="str">
        <f>Seeds!Z195</f>
        <v>{"id":"M1-NyO-15a-E-1","stimulus":"&lt;p&gt;Haz clic en las frutas para sumar {{RESULT}}.&lt;/p&gt;","feedback":"&lt;p&gt;Suma las frutas de una en una hasta obtener {{RESULT}}.&lt;/p&gt;","hint":"&lt;p&gt;Cuenta cuántas fresas y plátanos hay.&lt;/p&gt;","seed":{"parameters":[{"name":"Q1","label":null,"img":"https://blueberry-assets.oneclick.es/M1_NyO_18a_4.svg","min":1,"max":9,"step":1},{"name":"Q2","label":null,"img":"https://blueberry-assets.oneclick.es/M1_NyO_35a_2.svg","min":1,"max":9,"step":1}],"uniques":false},"algorithm":{"name":"counting","params":{"operation":"add"}}}</v>
      </c>
      <c r="C196" s="204" t="str">
        <f t="shared" si="4"/>
        <v>#REF!</v>
      </c>
      <c r="D196" s="205" t="str">
        <f t="shared" si="2"/>
        <v>#REF!</v>
      </c>
    </row>
    <row r="197" ht="15.75" customHeight="1">
      <c r="A197" s="204" t="str">
        <f>Seeds!AA196</f>
        <v>M1-NyO-15a-E-2</v>
      </c>
      <c r="B197" s="204" t="str">
        <f>Seeds!Z196</f>
        <v>{"id":"M1-NyO-15a-E-2","stimulus":"&lt;p&gt;Haz clic en los botones para sumar {{RESULT}}.&lt;/p&gt;","feedback":"&lt;p&gt;Suma los botones de uno en uno hasta obtener {{RESULT}}.&lt;/p&gt;","hint":"&lt;p&gt;Cuenta cuántos botones rojos y verdes hay.&lt;/p&gt;","seed":{"parameters":[{"name":"Q1","label":null,"img":"https://blueberry-assets.oneclick.es/M1_NyO_15a_1.svg","min":1,"max":9,"step":1},{"name":"Q2","label":null,"img":"https://blueberry-assets.oneclick.es/M1_NyO_15a_2.svg","min":1,"max":9,"step":1}],"uniques":false},"algorithm":{"name":"counting","params":{"operation":"add"}}}</v>
      </c>
      <c r="C197" s="204" t="str">
        <f t="shared" si="4"/>
        <v>#REF!</v>
      </c>
      <c r="D197" s="205" t="str">
        <f t="shared" si="2"/>
        <v>#REF!</v>
      </c>
    </row>
    <row r="198" ht="15.75" customHeight="1">
      <c r="A198" s="204" t="str">
        <f>Seeds!AA197</f>
        <v>M1-NyO-15a-E-3</v>
      </c>
      <c r="B198" s="204" t="str">
        <f>Seeds!Z197</f>
        <v>{"id":"M1-NyO-15a-E-3","stimulus":"&lt;p&gt;Haz clic en las pelotas para sumar {{RESULT}}.&lt;/p&gt;","feedback":"&lt;p&gt;Suma las pelotas de una en una hasta obtener {{RESULT}}.&lt;/p&gt;","hint":"&lt;p&gt;Cuenta cuántas pelotas de tenis y de baloncesto hay.&lt;/p&gt;","seed":{"parameters":[{"name":"Q1","label":null,"img":"https://blueberry-assets.oneclick.es/M1_NyO_1b_1.svg","min":1,"max":9,"step":1},{"name":"Q2","label":null,"img":"https://blueberry-assets.oneclick.es/M1_NyO_15a_3.svg","min":1,"max":9,"step":1}],"uniques":false},"algorithm":{"name":"counting","params":{"operation":"add"}}}</v>
      </c>
      <c r="C198" s="204" t="str">
        <f t="shared" si="4"/>
        <v>#REF!</v>
      </c>
      <c r="D198" s="205" t="str">
        <f t="shared" si="2"/>
        <v>#REF!</v>
      </c>
    </row>
    <row r="199" ht="15.75" customHeight="1">
      <c r="A199" s="204" t="str">
        <f>Seeds!AA198</f>
        <v>M1-NyO-15b-I-1</v>
      </c>
      <c r="B199" s="204" t="str">
        <f>Seeds!Z198</f>
        <v>{"id":"M1-NyO-15b-I-1","stimulus":"&lt;p&gt;¿Cuál es el resultado de esta suma?&lt;/p&gt;","feedback":"&lt;p&gt;{{Q1}} más {{Q2}} es igual a {{A1}}.&lt;/p&gt;","hint":"&lt;p&gt;{{Q1}} más {{Q2}} es igual a...&lt;/p&gt;","template":"&lt;p style=\"text-align: center\"&gt;{{Q1}} + {{Q2}} = {{response}}&lt;/p&gt;","seed":{"parameters":[{"name":"Q1","label":null,"list":[0,1,2,3,4,5]},{"name":"Q2","label":null,"list":[0,1,2,3,4,5]},{"name":"Q3","label":null,"list":[0,1,2,3,4,5,6,7,8,9]},{"name":"Q4","label":null,"list":[0,1,2,3,4,5,6,7,8,9]}],"calculated":[{"name":"A1","label":"{{function}}","function":"{{Q1}}+{{Q2}}"},{"name":"A2","label":"{{function}}","function":"{{Q1}}+{{Q3}}","incorrect":true},{"name":"A3","label":"{{function}}","function":"{{Q1}}+{{Q4}}","incorrect":true}],"uniques":true},"algorithm":{"name":"calculateOperation","template":"Cloze with drag &amp; drop","params":{"keyboard":"NUMERICAL"}}}</v>
      </c>
      <c r="C199" s="204" t="str">
        <f t="shared" si="4"/>
        <v>#REF!</v>
      </c>
      <c r="D199" s="205" t="str">
        <f t="shared" si="2"/>
        <v>#REF!</v>
      </c>
    </row>
    <row r="200" ht="15.75" customHeight="1">
      <c r="A200" s="204" t="str">
        <f>Seeds!AA199</f>
        <v>M1-NyO-15b-E-1</v>
      </c>
      <c r="B200" s="204" t="str">
        <f>Seeds!Z199</f>
        <v>{"id":"M1-NyO-15b-E-1","stimulus":"&lt;p&gt;Calcula esta suma.&lt;/p&gt;","feedback":"&lt;p&gt;{{Q1}} más {{Q2}} es igual a {{A1}}.&lt;/p&gt;","hint":"&lt;p&gt;{{Q1}} más {{Q2}} es igual a...&lt;/p&gt;","template":"&lt;p style=\"text-align: center\"&gt;{{Q1}} + {{Q2}} = {{response}}&lt;/p&gt;","seed":{"parameters":[{"name":"Q1","label":null,"list":[0,1,2,3,4,5]},{"name":"Q2","label":null,"list":[0,1,2,3,4,5]}],"calculated":[{"name":"A1","label":"{{function}}","function":"{{Q1}}+{{Q2}}"}],"uniques":false},"algorithm":{"name":"calculateOperation","params":{"method":"equivLiteral","keyboard":"NUMERICAL"}}}</v>
      </c>
      <c r="C200" s="204" t="str">
        <f t="shared" si="4"/>
        <v>#REF!</v>
      </c>
      <c r="D200" s="205" t="str">
        <f t="shared" si="2"/>
        <v>#REF!</v>
      </c>
    </row>
    <row r="201" ht="15.75" customHeight="1">
      <c r="A201" s="204" t="str">
        <f>Seeds!AA200</f>
        <v>M1-NyO-15b-A-1</v>
      </c>
      <c r="B201" s="204" t="str">
        <f>Seeds!Z200</f>
        <v>{"id":"M1-NyO-15b-A-1","stimulus":"&lt;p&gt;Jazmín tiene {{Q1}} canicas y su hermano Iñaki tiene {{Q2}}. ¿Cuántas canicas tienen en total?&lt;/p&gt;","feedback":"&lt;p&gt;{{Q1}} más {{Q2}} es igual a {{A1}}.&lt;/p&gt;","hint":"&lt;p&gt;{{Q1}} más {{Q2}} es igual a...&lt;/p&gt;","template":"&lt;p&gt;Tienen {{response}} canicas.&lt;/p&gt;","seed":{"parameters":[{"name":"Q1","label":null,"list":[2,3,4,5]},{"name":"Q2","label":null,"list":[2,3,4,5]}],"calculated":[{"name":"A1","label":"{{function}}","function":"{{Q1}}+{{Q2}}"}],"uniques":false},"algorithm":{"name":"calculateOperation","params":{"method":"equivLiteral","keyboard":"NUMERICAL"}}}</v>
      </c>
      <c r="C201" s="204" t="str">
        <f t="shared" si="4"/>
        <v>#REF!</v>
      </c>
      <c r="D201" s="205" t="str">
        <f t="shared" si="2"/>
        <v>#REF!</v>
      </c>
    </row>
    <row r="202" ht="15.75" customHeight="1">
      <c r="A202" s="204" t="str">
        <f>Seeds!AA201</f>
        <v>M1-NyO-15b-A-2</v>
      </c>
      <c r="B202" s="204" t="str">
        <f>Seeds!Z201</f>
        <v>{"id":"M1-NyO-15b-A-2","stimulus":"&lt;p&gt;De visita en Londres, Andrés ha realizado {{Q1}} fotos y Marina ha hecho {{Q2}}. ¿Cuántas fotos han tomado en total?&lt;/p&gt;","feedback":"&lt;p&gt;{{Q1}} más {{Q2}} es igual a {{A1}}.&lt;/p&gt;","hint":"&lt;p&gt;{{Q1}} más {{Q2}} es igual a...&lt;/p&gt;","template":"&lt;p&gt;Han hecho {{response}} fotos.&lt;/p&gt;","seed":{"parameters":[{"name":"Q1","label":null,"list":[2,3,4,5]},{"name":"Q2","label":null,"list":[1,2,3,4,5]}],"calculated":[{"name":"A1","label":"{{function}}","function":"{{Q1}}+{{Q2}}"}],"uniques":false},"algorithm":{"name":"calculateOperation","params":{"method":"equivLiteral","keyboard":"NUMERICAL"}}}</v>
      </c>
      <c r="C202" s="204" t="str">
        <f t="shared" si="4"/>
        <v>#REF!</v>
      </c>
      <c r="D202" s="205" t="str">
        <f t="shared" si="2"/>
        <v>#REF!</v>
      </c>
    </row>
    <row r="203" ht="15.75" customHeight="1">
      <c r="A203" s="204" t="str">
        <f>Seeds!AA202</f>
        <v>M1-NyO-15b-A-3</v>
      </c>
      <c r="B203" s="204" t="str">
        <f>Seeds!Z202</f>
        <v>{"id":"M1-NyO-15b-A-3","stimulus":"&lt;p&gt;Lucas ha usado {{Q1}} huevos para cocinar una tarta y {{Q2}} huevos para un bizcocho. ¿Cuántos huevos ha utilizado en total?&lt;/p&gt;","feedback":"&lt;p&gt;{{Q1}} más {{Q2}} es igual a {{A1}}.&lt;/p&gt;","hint":"&lt;p&gt;{{Q1}} más {{Q2}} es igual a...&lt;/p&gt;","template":"&lt;p&gt;Ha utlizado {{response}} huevos.&lt;/p&gt;","seed":{"parameters":[{"name":"Q1","label":null,"list":[2,3,4,5]},{"name":"Q2","label":null,"list":[2,3,4,5]}],"calculated":[{"name":"A1","label":"{{function}}","function":"{{Q1}}+{{Q2}}"}],"uniques":false},"algorithm":{"name":"calculateOperation","params":{"method":"equivLiteral","keyboard":"NUMERICAL"}}}</v>
      </c>
      <c r="C203" s="204" t="str">
        <f t="shared" si="4"/>
        <v>#REF!</v>
      </c>
      <c r="D203" s="205" t="str">
        <f t="shared" si="2"/>
        <v>#REF!</v>
      </c>
    </row>
    <row r="204" ht="15.75" customHeight="1">
      <c r="A204" s="204" t="str">
        <f>Seeds!AA203</f>
        <v>M1-NyO-53a-I-1</v>
      </c>
      <c r="B204" s="204" t="str">
        <f>Seeds!Z203</f>
        <v>{"id":"M1-NyO-53a-I-1","stimulus":"&lt;p&gt;Elige el resultado de esta suma.&lt;/p&gt;","template":"&lt;p style=\"text-align: center\"&gt;{{Q1}} + {{Q2}} = {{response}}&lt;/p&gt;","hint":"&lt;p&gt;{{Q1}} más {{Q2}} es igual a...&lt;/p&gt;","feedback":"&lt;p&gt;{{Q1}} más {{Q2}} es igual a {{A1}}.&lt;/p&gt;","seed":{"parameters":[{"name":"Q1","label":null,"min":5,"max":19,"step":1},{"name":"Q2","label":null,"min":5,"max":19,"step":1},{"name":"Q3","label":null,"min":1,"max":5,"step":1},{"name":"Q4","label":null,"min":1,"max":5,"step":1}],"calculated":[{"name":"A1","label":"{{function}}","function":"{{Q1}}+{{Q2}}","group":1},{"name":"A2","label":"{{function}}","function":"{{Q1}}+{{Q2}}+{{Q3}}","group":1,"incorrect":true},{"name":"A3","label":"{{function}}","function":"{{Q1}}+{{Q2}}-{{Q4}}","group":1,"incorrect":true}],"uniques":true},"algorithm":{"name":"groupResponses","template":"Cloze with drop down"}}</v>
      </c>
      <c r="C204" s="204" t="str">
        <f t="shared" si="4"/>
        <v>#REF!</v>
      </c>
      <c r="D204" s="205" t="str">
        <f t="shared" si="2"/>
        <v>#REF!</v>
      </c>
    </row>
    <row r="205" ht="15.75" customHeight="1">
      <c r="A205" s="204" t="str">
        <f>Seeds!AA204</f>
        <v>M1-NyO-53a-E-1</v>
      </c>
      <c r="B205" s="204" t="str">
        <f>Seeds!Z204</f>
        <v>{"id":"M1-NyO-53a-E-1","stimulus":"&lt;p&gt;Calcula la siguiente suma:&lt;/p&gt;","template":"&lt;p style=\"text-align: center\"&gt;{{Q1}} + {{Q2}} = {{response}}&lt;/p&gt;","hint":"&lt;p&gt;{{Q1}} más {{Q2}} es igual a...&lt;/p&gt;","feedback":"&lt;p&gt;{{Q1}} más {{Q2}} es igual a {{A1}}.&lt;/p&gt;","seed":{"parameters":[{"name":"Q1","label":null,"min":5,"max":19,"step":1},{"name":"Q2","label":null,"min":5,"max":19,"step":1}],"calculated":[{"name":"A1","function":"{{Q1}}+{{Q2}}"}],"uniques":true},"algorithm":{"name":"calculateOperation","params":{"method":"equivLiteral","keyboard":"NUMERICAL"}}}</v>
      </c>
      <c r="C205" s="204" t="str">
        <f t="shared" si="4"/>
        <v>#REF!</v>
      </c>
      <c r="D205" s="205" t="str">
        <f t="shared" si="2"/>
        <v>#REF!</v>
      </c>
    </row>
    <row r="206" ht="15.75" customHeight="1">
      <c r="A206" s="204" t="str">
        <f>Seeds!AA205</f>
        <v>M1-NyO-53a-A-1</v>
      </c>
      <c r="B206" s="204" t="str">
        <f>Seeds!Z205</f>
        <v>{"id":"M1-NyO-53a-A-1","stimulus":"&lt;p&gt;Violeta fue al parque con su hermano a buscar hojas caídas de los árboles. Ella recogió {{Q1}} hojas y su hermano, {{Q2}}. ¿Cuántas recogieron en total?&lt;/p&gt;","template":"&lt;p&gt;Recogieron {{response}} hojas.&lt;/p&gt;","hint":"&lt;p&gt;{{Q1}} hojas más {{Q2}} hojas es igual a...&lt;/p&gt;","feedback":"&lt;p&gt;{{Q1}} hojas más {{Q2}} hojas es igual a {{A1}} hojas.&lt;/p&gt;","seed":{"parameters":[{"name":"Q1","label":null,"min":5,"max":19,"step":1},{"name":"Q2","label":null,"min":5,"max":19,"step":1}],"calculated":[{"name":"A1","function":"{{Q1}}+{{Q2}}"}],"uniques":true},"algorithm":{"name":"calculateOperation","params":{"method":"equivLiteral","keyboard":"NUMERICAL"}}}</v>
      </c>
      <c r="C206" s="204" t="str">
        <f t="shared" si="4"/>
        <v>#REF!</v>
      </c>
      <c r="D206" s="205" t="str">
        <f t="shared" si="2"/>
        <v>#REF!</v>
      </c>
    </row>
    <row r="207" ht="15.75" customHeight="1">
      <c r="A207" s="204" t="str">
        <f>Seeds!AA206</f>
        <v>M1-NyO-53a-A-2</v>
      </c>
      <c r="B207" s="204" t="str">
        <f>Seeds!Z206</f>
        <v>{"id":"M1-NyO-53a-A-2","stimulus":"&lt;p&gt;Marta salió a repartir periódicos el {{Q3}} y el {{Q4}}. Si el {{Q3}} repartió {{Q1}} periódicos y el {{Q4}}, {{Q2}}. ¿Cuántos periódicos repartió en total?&lt;/p&gt;","template":"&lt;p&gt;Repartió {{response}} periódicos.&lt;/p&gt;","hint":"&lt;p&gt;{{Q1}} periódicos más {{Q2}} periódicos es igual a...&lt;/p&gt;","feedback":"&lt;p&gt;{{Q1}} periódicos más {{Q2}} periódicos es igual a {{A1}} periódicos.&lt;/p&gt;","seed":{"parameters":[{"name":"Q1","label":null,"min":9,"max":19,"step":1},{"name":"Q2","label":null,"min":9,"max":19,"step":1},{"name":"Q3","list":["lunes","martes","miércoles","jueves"]},{"name":"Q4","list":["viernes","sábado","domingo"]}],"calculated":[{"name":"A1","function":"{{Q1}}+{{Q2}}"}],"uniques":true},"algorithm":{"name":"calculateOperation","params":{"method":"equivLiteral","keyboard":"NUMERICAL"}}}</v>
      </c>
      <c r="C207" s="204" t="str">
        <f t="shared" si="4"/>
        <v>#REF!</v>
      </c>
      <c r="D207" s="205" t="str">
        <f t="shared" si="2"/>
        <v>#REF!</v>
      </c>
    </row>
    <row r="208" ht="15.75" customHeight="1">
      <c r="A208" s="204" t="str">
        <f>Seeds!AA207</f>
        <v>M1-NyO-53a-A-3</v>
      </c>
      <c r="B208" s="204" t="str">
        <f>Seeds!Z207</f>
        <v>{
    "id": "M1-NyO-53a-A-3",
    "stimulus": "&lt;p&gt;Los alumnos de 1.º y 2.º han visitado el Museo de Historia. Si de 1.º han ido {{Q1}} alumnos y de 2.º, {{Q2}}. ¿Cuántos alumnos han visitado el museo en total?&lt;/p&gt;",
    "template": "&lt;p&gt;Han visitado el museo {{response}} alumnos.&lt;/p&gt;",
    "hint": "&lt;p&gt;{{Q1}} alumnos más {{Q2}} alumnos es igual a...&lt;/p&gt;",
    "feedback": "&lt;p&gt;{{Q1}} alumnos más {{Q2}} alumnos es igual a {{A1}} alumnos.&lt;/p&gt;",
    "seed": {
        "parameters": [
            {
                "name": "Q1",
                "label": null,
                "min": 9,
                "max": 19,
                "step": 1
            },
            {
                "name": "Q2",
                "label": null,
                "min": 9,
                "max": 19,
                "step": 1
            }
        ],
        "calculated": [
            {
                "name": "A1",
                "function": "{{Q1}}+{{Q2}}"
            }
        ],
        "uniques": true
    },
    "algorithm": {
        "name": "calculateOperation",
        "params": {
            "method": "equivLiteral",
            "keyboard": "NUMERICAL"
        }
    }
}</v>
      </c>
      <c r="C208" s="204" t="str">
        <f t="shared" si="4"/>
        <v>#REF!</v>
      </c>
      <c r="D208" s="205" t="str">
        <f t="shared" si="2"/>
        <v>#REF!</v>
      </c>
    </row>
    <row r="209" ht="15.75" customHeight="1">
      <c r="A209" s="204" t="str">
        <f>Seeds!AA213</f>
        <v>M1-NyO-16a-I-1</v>
      </c>
      <c r="B209" s="204" t="str">
        <f>Seeds!Z213</f>
        <v>{"id":"M1-NyO-16a-I-1","stimulus":"&lt;p&gt;Escoge el resultado de esta suma.&lt;/p&gt;","feedback":"&lt;p&gt;{{Q1}} más {{Q2}} es igual a {{A1}}.&lt;/p&gt;","hint":"&lt;p&gt;{{Q1}} más {{Q2}} es igual a...&lt;/p&gt;","template":"&lt;p style=\"text-align: center\"&gt;{{Q1}} + {{Q2}} = {{response}}&lt;/p&gt;","seed":{"parameters":[{"name":"Q1","label":null,"min":1,"max":4,"step":1},{"name":"Q2","label":null,"min":1,"max":4,"step":1}],"calculated":[{"name":"A1","label":"{{function}}","function":"{{Q1}}+{{Q2}}","group":1},{"name":"A2","label":"{{function}}","function":"{{Q1}}+{{Q2}}-1","group":1,"incorrect":true},{"name":"A3","label":"{{function}}","function":"{{Q1}}+{{Q2}}+1","group":1,"incorrect":true}],"uniques":false},"algorithm":{"name":"groupResponses","template":"Cloze with drop down"}}</v>
      </c>
      <c r="C209" s="204" t="str">
        <f t="shared" si="4"/>
        <v>#REF!</v>
      </c>
      <c r="D209" s="205" t="str">
        <f t="shared" si="2"/>
        <v>#REF!</v>
      </c>
    </row>
    <row r="210" ht="15.75" customHeight="1">
      <c r="A210" s="204" t="str">
        <f>Seeds!AA214</f>
        <v>M1-NyO-16a-E-1</v>
      </c>
      <c r="B210" s="204" t="str">
        <f>Seeds!Z214</f>
        <v>{"id":"M1-NyO-16a-E-1","stimulus":"&lt;p&gt;Calcula esta suma.&lt;/p&gt;","feedback":"&lt;p&gt;{{Q1}} más {{Q2}} es igual a {{A1}}.&lt;/p&gt;","hint":"&lt;p&gt;{{Q1}} más {{Q2}} es igual a...&lt;/p&gt;","template":"&lt;p style=\"text-align: center\"&gt;{{Q1}} + {{Q2}} = {{response}}&lt;/p&gt;","seed":{"parameters":[{"name":"Q1","label":null,"min":4,"max":6,"step":1},{"name":"Q2","label":null,"min":1,"max":3,"step":1}],"calculated":[{"name":"A1","label":"{{function}}","function":"{{Q1}}+{{Q2}}"}],"uniques":false},"algorithm":{"name":"calculateOperation","params":{"method":"equivLiteral","keyboard":"NUMERICAL"}}}</v>
      </c>
      <c r="C210" s="204" t="str">
        <f t="shared" si="4"/>
        <v>#REF!</v>
      </c>
      <c r="D210" s="205" t="str">
        <f t="shared" si="2"/>
        <v>#REF!</v>
      </c>
    </row>
    <row r="211" ht="15.75" customHeight="1">
      <c r="A211" s="204" t="str">
        <f>Seeds!AA215</f>
        <v>M1-NyO-16a-A-1</v>
      </c>
      <c r="B211" s="204" t="str">
        <f>Seeds!Z215</f>
        <v>{"id":"M1-NyO-16a-A-1","stimulus":"&lt;p&gt;Julieta tiene en su finca {{Q1}} perros y {{Q2}} gatos. ¿Cuántas mascotas tiene en total?&lt;/p&gt;","feedback":"&lt;p&gt;{{Q1}} más {{Q2}} es igual a {{A1}}.&lt;/p&gt;","hint":"&lt;p&gt;{{Q1}} más {{Q2}} es igual a...&lt;/p&gt;","template":"&lt;p style=\"text-align: center\"&gt;{{Q1}} perros + {{Q2}} gatos = {{response}} mascotas&lt;/p&gt;","seed":{"parameters":[{"name":"Q1","label":null,"min":2,"max":4,"step":1},{"name":"Q2","label":null,"min":2,"max":5,"step":1}],"calculated":[{"name":"A1","label":"{{function}}","function":"{{Q1}}+{{Q2}}"}],"uniques":false},"algorithm":{"name":"calculateOperation","params":{"method":"equivLiteral","keyboard":"NUMERICAL"}}}</v>
      </c>
      <c r="C211" s="204" t="str">
        <f t="shared" si="4"/>
        <v>#REF!</v>
      </c>
      <c r="D211" s="205" t="str">
        <f t="shared" si="2"/>
        <v>#REF!</v>
      </c>
    </row>
    <row r="212" ht="15.75" customHeight="1">
      <c r="A212" s="204" t="str">
        <f>Seeds!AA216</f>
        <v>M1-NyO-16a-A-2</v>
      </c>
      <c r="B212" s="204" t="str">
        <f>Seeds!Z216</f>
        <v>{"id":"M1-NyO-16a-A-2","stimulus":"&lt;p&gt;Ignacio tiene {{Q1}} canicas verdes y {{Q2}} canicas amarillas. ¿Cuántas canicas tiene en total?&lt;/p&gt;","feedback":"&lt;p&gt;{{Q1}} más {{Q2}} es igual a {{A1}}.&lt;/p&gt;","hint":"&lt;p&gt;{{Q1}} más {{Q2}} es igual a...&lt;/p&gt;","template":"&lt;p style=\"text-align: center\"&gt;{{Q1}} canicas verdes + {{Q2}} canicas amarillas = {{response}} canicas&lt;/p&gt;","seed":{"parameters":[{"name":"Q1","label":null,"min":2,"max":4,"step":1},{"name":"Q2","label":null,"min":2,"max":5,"step":1}],"calculated":[{"name":"A1","label":"{{function}}","function":"{{Q1}}+{{Q2}}"}],"uniques":false},"algorithm":{"name":"calculateOperation","params":{"method":"equivLiteral","keyboard":"NUMERICAL"}}}</v>
      </c>
      <c r="C212" s="204" t="str">
        <f t="shared" si="4"/>
        <v>#REF!</v>
      </c>
      <c r="D212" s="205" t="str">
        <f t="shared" si="2"/>
        <v>#REF!</v>
      </c>
    </row>
    <row r="213" ht="15.75" customHeight="1">
      <c r="A213" s="204" t="str">
        <f>Seeds!AA217</f>
        <v>M1-NyO-16a-A-3</v>
      </c>
      <c r="B213" s="204" t="str">
        <f>Seeds!Z217</f>
        <v>{"id":"M1-NyO-16a-A-3","stimulus":"&lt;p&gt;Estefanía está jugando a un juego de mesa en el que tiene que tirar dos dados. En uno ha salido un {{Q1}} y en el otro, un {{Q2}}. ¿Cuántas casillas podrá avanzar en el juego?&lt;/p&gt;","feedback":"&lt;p&gt;{{Q1}} más {{Q2}} es igual a {{A1}}.&lt;/p&gt;","hint":"&lt;p&gt;{{Q1}} más {{Q2}} es igual a...&lt;/p&gt;","template":"&lt;p style=\"text-align: center\"&gt;{{Q1}} + {{Q2}} = {{response}} casillas&lt;/p&gt;","seed":{"parameters":[{"name":"Q1","label":null,"min":4,"max":6,"step":1},{"name":"Q2","label":null,"min":1,"max":3,"step":1}],"calculated":[{"name":"A1","label":"{{function}}","function":"{{Q1}}+{{Q2}}"}],"uniques":false},"algorithm":{"name":"calculateOperation","params":{"method":"equivLiteral","keyboard":"NUMERICAL"}}}</v>
      </c>
      <c r="C213" s="204" t="str">
        <f t="shared" si="4"/>
        <v>#REF!</v>
      </c>
      <c r="D213" s="205" t="str">
        <f t="shared" si="2"/>
        <v>#REF!</v>
      </c>
    </row>
    <row r="214" ht="15.75" customHeight="1">
      <c r="A214" s="204" t="str">
        <f>Seeds!AA218</f>
        <v>M1-NyO-45a-I-1</v>
      </c>
      <c r="B214" s="204" t="str">
        <f>Seeds!Z218</f>
        <v>{"id":"M1-NyO-45a-I-1","stimulus":"&lt;p&gt;Arrastra el resultado de esta suma.&lt;/p&gt;","template":"&lt;p style=\"text-align: center\"&gt;{{Q1}} + {{Q2}} + {{Q3}} = {{response}}&lt;/p&gt;","hint":"{{Q1}} + {{Q2}} + {{Q3}} = ...","feedback":"{{Q1}} + {{Q2}} + {{Q3}} = {{A1}}","seed":{"parameters":[{"name":"Q1","label":null,"min":0,"max":9,"step":1},{"name":"Q2","label":null,"min":0,"max":9,"step":1},{"name":"Q3","label":null,"min":0,"max":9,"step":1},{"name":"Q4","label":null,"min":0,"max":9,"step":1},{"name":"Q5","label":null,"min":0,"max":9,"step":1}],"calculated":[{"name":"A1","label":"{{function}}","function":"{{Q1}}+{{Q2}}+{{Q3}}"},{"name":"A2","label":"{{function}}","function":"{{Q1}}+{{Q2}}+{{Q4}}","incorrect":true},{"name":"A3","label":"{{function}}","function":"{{Q1}}+{{Q2}}+{{Q5}}","incorrect":true}],"uniques":true},"algorithm":{"name":"calculateOperation","template":"Cloze with drag &amp; drop","params":{"keyboard":"NUMERICAL"}}}</v>
      </c>
      <c r="C214" s="204" t="str">
        <f t="shared" si="4"/>
        <v>#REF!</v>
      </c>
      <c r="D214" s="205" t="str">
        <f t="shared" si="2"/>
        <v>#REF!</v>
      </c>
    </row>
    <row r="215" ht="15.75" customHeight="1">
      <c r="A215" s="204" t="str">
        <f>Seeds!AA219</f>
        <v>M1-NyO-45a-E-1</v>
      </c>
      <c r="B215" s="204" t="str">
        <f>Seeds!Z219</f>
        <v>{"id":"M1-NyO-45a-E-1","stimulus":"&lt;p&gt;Escribe el resultado de esta suma.&lt;/p&gt;","template":"&lt;p style=\"text-align: center\"&gt;{{Q1}} + {{Q2}} + {{Q3}} = {{response}}&lt;/p&gt;","hint":"{{Q1}} + {{Q2}} + {{Q3}} = ...","feedback":"{{Q1}} + {{Q2}} + {{Q3}} = {{A1}}","seed":{"parameters":[{"name":"Q1","label":null,"min":0,"max":9,"step":1},{"name":"Q2","label":null,"min":0,"max":9,"step":1},{"name":"Q3","label":null,"min":0,"max":9,"step":1}],"calculated":[{"name":"A1","label":"{{function}}","function":"{{Q1}}+{{Q2}}+{{Q3}}"}],"uniques":true},"algorithm":{"name":"calculateOperation","params":{"method":"equivLiteral","keyboard":"NUMERICAL"}}}</v>
      </c>
      <c r="C215" s="204" t="str">
        <f t="shared" si="4"/>
        <v>#REF!</v>
      </c>
      <c r="D215" s="205" t="str">
        <f t="shared" si="2"/>
        <v>#REF!</v>
      </c>
    </row>
    <row r="216" ht="15.75" customHeight="1">
      <c r="A216" s="204" t="str">
        <f>Seeds!AA220</f>
        <v>M1-NyO-45a-A-1</v>
      </c>
      <c r="B216" s="204" t="str">
        <f>Seeds!Z220</f>
        <v>{"id":"M1-NyO-45a-A-1","stimulus":"&lt;p&gt;Carlos tiene tres cajones en su armario. En el primero guarda {{Q1}} camisetas, en el segundo, {{Q2}} y en el tercero, {{Q3}}. ¿Cuántas camisetas tiene guardadas?&lt;/p&gt;","template":"&lt;p&gt;{{response}} camisetas.&lt;/p&gt;","hint":"{{Q1}} + {{Q2}} + {{Q3}} = ...","feedback":"{{Q1}} + {{Q2}} + {{Q3}} = {{A1}}","seed":{"parameters":[{"name":"Q1","label":null,"min":2,"max":9,"step":1},{"name":"Q2","label":null,"min":2,"max":9,"step":1},{"name":"Q3","label":null,"min":2,"max":9,"step":1}],"calculated":[{"name":"A1","label":"{{function}}","function":"{{Q1}}+{{Q2}}+{{Q3}}"}],"uniques":true},"algorithm":{"name":"calculateOperation","params":{"method":"equivLiteral","keyboard":"NUMERICAL"}}}</v>
      </c>
      <c r="C216" s="204" t="str">
        <f t="shared" si="4"/>
        <v>#REF!</v>
      </c>
      <c r="D216" s="205" t="str">
        <f t="shared" si="2"/>
        <v>#REF!</v>
      </c>
    </row>
    <row r="217" ht="15.75" customHeight="1">
      <c r="A217" s="204" t="str">
        <f>Seeds!AA221</f>
        <v>M1-NyO-45a-A-2</v>
      </c>
      <c r="B217" s="204" t="str">
        <f>Seeds!Z221</f>
        <v>{"id":"M1-NyO-45a-A-2","stimulus":"&lt;p&gt;Lucía ha hecho en la primera hora de clase {{Q1}} actividades. Más tarde ha resuelto {{Q2}} más. Después del recreo, ha terminado otras {{Q3}} diferentes. ¿Cuántas actividades ha hecho?&lt;/p&gt;","template":"&lt;p&gt;{{response}} actividades.&lt;/p&gt;","hint":"{{Q1}} + {{Q2}} + {{Q3}} = ...","feedback":"{{Q1}} + {{Q2}} + {{Q3}} = {{A1}}","seed":{"parameters":[{"name":"Q1","label":null,"min":2,"max":9,"step":1},{"name":"Q2","label":null,"min":2,"max":9,"step":1},{"name":"Q3","label":null,"min":2,"max":9,"step":1}],"calculated":[{"name":"A1","label":"{{function}}","function":"{{Q1}}+{{Q2}}+{{Q3}}"}],"uniques":true},"algorithm":{"name":"calculateOperation","params":{"method":"equivLiteral","keyboard":"NUMERICAL"}}}</v>
      </c>
      <c r="C217" s="204" t="str">
        <f t="shared" si="4"/>
        <v>#REF!</v>
      </c>
      <c r="D217" s="205" t="str">
        <f t="shared" si="2"/>
        <v>#REF!</v>
      </c>
    </row>
    <row r="218" ht="15.75" customHeight="1">
      <c r="A218" s="204" t="str">
        <f>Seeds!AA222</f>
        <v>M1-NyO-45a-A-3</v>
      </c>
      <c r="B218" s="204" t="str">
        <f>Seeds!Z222</f>
        <v>{"id":"M1-NyO-45a-A-3","stimulus":"&lt;p&gt;A un autobús se han subido {{Q1}} hombres, {{Q2}} mujeres y {{Q3}} niños y niñas. ¿Cuántas personas han subido en total?&lt;/p&gt;","template":"&lt;p&gt;{{response}} personas.&lt;/p&gt;","hint":"{{Q1}} + {{Q2}} + {{Q3}} = ...","feedback":"{{Q1}} + {{Q2}} + {{Q3}} = {{A1}}","seed":{"parameters":[{"name":"Q1","label":null,"min":2,"max":9,"step":1},{"name":"Q2","label":null,"min":2,"max":9,"step":1},{"name":"Q3","label":null,"min":2,"max":9,"step":1}],"calculated":[{"name":"A1","label":"{{function}}","function":"{{Q1}}+{{Q2}}+{{Q3}}"}],"uniques":true},"algorithm":{"name":"calculateOperation","params":{"method":"equivLiteral","keyboard":"NUMERICAL"}}}</v>
      </c>
      <c r="C218" s="204" t="str">
        <f t="shared" si="4"/>
        <v>#REF!</v>
      </c>
      <c r="D218" s="205" t="str">
        <f t="shared" si="2"/>
        <v>#REF!</v>
      </c>
    </row>
    <row r="219" ht="15.75" customHeight="1">
      <c r="A219" s="204" t="str">
        <f>Seeds!AA223</f>
        <v>M1-NyO-16b-I-1</v>
      </c>
      <c r="B219" s="204" t="str">
        <f>Seeds!Z223</f>
        <v>{"id":"M1-NyO-16b-I-1","stimulus":"&lt;p&gt;Arrastra el resultado de cada suma donde corresponda.&lt;/p&gt;","feedback":"&lt;p&gt;Por ejemplo, {{T1}} más {{T2}} es igual a {{A1}}.&lt;/p&gt;","hint":"&lt;p&gt;{{T1}} más {{T2}} es igual a...&lt;/p&gt;","seed":{"parameters":[{"name":"Q11","label":null,"list":[1,2,3,4,5]},{"name":"Q21","label":null,"list":[1,2,3,4,5]},{"name":"Q31","label":null,"list":[1,2,3,4,5]},{"name":"Q41","label":null,"list":[1,2,3,4,5]},{"name":"Q12","label":null,"list":[1,2,3,4,5]},{"name":"Q22","label":null,"list":[1,2,3,4,5]},{"name":"Q32","label":null,"list":[1,2,3,4,5]},{"name":"Q42","label":null,"list":[1,2,3,4,5]},{"name":"Q13","label":null,"list":[1,2,3,4,5]},{"name":"Q23","label":null,"list":[1,2,3,4,5]},{"name":"Q33","label":null,"list":[1,2,3,4,5]},{"name":"Q43","label":null,"list":[1,2,3,4,5]}],"calculated":[{"name":"T1","label":"{{function}}","function":"{{Q11}}*10+{{Q21}}","temp":true},{"name":"T2","label":"{{function}}","function":"{{Q31}}*10+{{Q41}}","temp":true},{"name":"T3","label":"{{function}}","function":"{{Q12}}*10+{{Q22}}","temp":true},{"name":"T4","label":"{{function}}","function":"{{Q32}}*10+{{Q42}}","temp":true},{"name":"T5","label":"{{function}}","function":"{{Q13}}*10+{{Q23}}","temp":true},{"name":"T6","label":"{{function}}","function":"{{Q33}}*10+{{Q43}}","temp":true},{"name":"A1","label":"{{T1}} + {{T2}} = ...","function":"{{T1}}+{{T2}}"},{"name":"A2","label":"{{T3}} + {{T4}} = ...","function":"{{T3}}+{{T4}}"},{"name":"A3","label":"{{T5}} + {{T6}} = ...","function":"{{T5}}+{{T6}}"}],"uniques":false},"algorithm":{"name":"linkOperationResult","params":{"invert":true},"template":"match list"}}</v>
      </c>
      <c r="C219" s="204" t="str">
        <f t="shared" si="4"/>
        <v>#REF!</v>
      </c>
      <c r="D219" s="205" t="str">
        <f t="shared" si="2"/>
        <v>#REF!</v>
      </c>
    </row>
    <row r="220" ht="15.75" customHeight="1">
      <c r="A220" s="204" t="str">
        <f>Seeds!AA224</f>
        <v>M1-NyO-16b-E-1</v>
      </c>
      <c r="B220" s="204" t="str">
        <f>Seeds!Z224</f>
        <v>{"id":"M1-NyO-16b-E-1","stimulus":"&lt;p&gt;Escribe el resultado de esta suma.&lt;/p&gt;","feedback":"&lt;p&gt;{{T1}} más {{T2}} es igual a {{A1}}.&lt;/p&gt;","hint":"&lt;p&gt;{{T1}} más {{T2}} es igual a...&lt;/p&gt;","template":"&lt;p style=\"text-align: center\"&gt;{{T1}} + {{T2}} = {{response}}&lt;/p&gt;","seed":{"parameters":[{"name":"Q11","label":null,"list":[1,2,3,4,5]},{"name":"Q21","label":null,"list":[1,2,3,4,5]},{"name":"Q31","label":null,"list":[1,2,3,4,5]},{"name":"Q41","label":null,"list":[1,2,3,4,5]}],"calculated":[{"name":"T1","label":"{{function}}","function":"{{Q11}}*10+{{Q21}}","temp":true},{"name":"T2","label":"{{function}}","function":"{{Q31}}*10+{{Q41}}","temp":true},{"name":"A1","label":"{{function}}","function":"{{T1}}+{{T2}}"}],"uniques":false},"algorithm":{"name":"calculateOperation","params":{"method":"equivLiteral","keyboard":"NUMERICAL"}}}</v>
      </c>
      <c r="C220" s="204" t="str">
        <f t="shared" si="4"/>
        <v>#REF!</v>
      </c>
      <c r="D220" s="205" t="str">
        <f t="shared" si="2"/>
        <v>#REF!</v>
      </c>
    </row>
    <row r="221" ht="15.75" customHeight="1">
      <c r="A221" s="204" t="str">
        <f>Seeds!AA225</f>
        <v>M1-NyO-16b-A-1</v>
      </c>
      <c r="B221" s="204" t="str">
        <f>Seeds!Z225</f>
        <v>{"id":"M1-NyO-16b-A-1","stimulus":"&lt;p&gt;Hoy han visitado una exposición de arte {{T1}} estudiantes de un colegio y {{T2}} de otro. ¿Cuántos estudiantes han visitado la exposición en total?&lt;/p&gt;","feedback":"&lt;p&gt;{{T1}} más {{T2}} es igual a {{A1}}.&lt;/p&gt;","hint":"&lt;p&gt;{{T1}} más {{T2}} es igual a...&lt;/p&gt;","template":"&lt;p&gt;Han visitado la exposición {{response}} alumnos.&lt;/p&gt;","seed":{"parameters":[{"name":"Q11","label":null,"list":[1,2,3,4,5]},{"name":"Q21","label":null,"list":[1,2,3,4,5]},{"name":"Q31","label":null,"list":[1,2,3,4,5]},{"name":"Q41","label":null,"list":[1,2,3,4,5]}],"calculated":[{"name":"T1","label":"{{function}}","function":"{{Q11}}*10+{{Q21}}","temp":true},{"name":"T2","label":"{{function}}","function":"{{Q31}}*10+{{Q41}}","temp":true},{"name":"A1","label":"{{function}}","function":"{{T1}}+{{T2}}"}],"uniques":false},"algorithm":{"name":"calculateOperation","params":{"method":"equivLiteral","keyboard":"NUMERICAL"}}}</v>
      </c>
      <c r="C221" s="204" t="str">
        <f t="shared" si="4"/>
        <v>#REF!</v>
      </c>
      <c r="D221" s="205" t="str">
        <f t="shared" si="2"/>
        <v>#REF!</v>
      </c>
    </row>
    <row r="222" ht="15.75" customHeight="1">
      <c r="A222" s="204" t="str">
        <f>Seeds!AA226</f>
        <v>M1-NyO-16b-A-2</v>
      </c>
      <c r="B222" s="204" t="str">
        <f>Seeds!Z226</f>
        <v>{"id":"M1-NyO-16b-A-2","stimulus":"&lt;p&gt;En una boda, el novio ha invitado a {{T1}} amigos y la novia, a {{T2}}. ¿Cuántos amigos han asisitido en total?&lt;/p&gt;","feedback":"&lt;p&gt;{{T1}} más {{T2}} es igual a {{A1}}.&lt;/p&gt;","hint":"&lt;p&gt;{{T1}} más {{T2}} es igual a...&lt;/p&gt;","template":"&lt;p&gt;Han asistido a la boda {{response}} amigos.&lt;/p&gt;","seed":{"parameters":[{"name":"Q11","label":null,"list":[1,2,3,4,5]},{"name":"Q21","label":null,"list":[1,2,3,4,5]},{"name":"Q31","label":null,"list":[1,2,3,4,5]},{"name":"Q41","label":null,"list":[1,2,3,4,5]}],"calculated":[{"name":"T1","label":"{{function}}","function":"{{Q11}}*10+{{Q21}}","temp":true},{"name":"T2","label":"{{function}}","function":"{{Q31}}*10+{{Q41}}","temp":true},{"name":"A1","label":"{{function}}","function":"{{T1}}+{{T2}}"}],"uniques":false},"algorithm":{"name":"calculateOperation","params":{"method":"equivLiteral","keyboard":"NUMERICAL"}}}</v>
      </c>
      <c r="C222" s="204" t="str">
        <f t="shared" si="4"/>
        <v>#REF!</v>
      </c>
      <c r="D222" s="205" t="str">
        <f t="shared" si="2"/>
        <v>#REF!</v>
      </c>
    </row>
    <row r="223" ht="15.75" customHeight="1">
      <c r="A223" s="204" t="str">
        <f>Seeds!AA227</f>
        <v>M1-NyO-16b-A-3</v>
      </c>
      <c r="B223" s="204" t="str">
        <f>Seeds!Z227</f>
        <v>{"id":"M1-NyO-16b-A-3","stimulus":"&lt;p&gt;Un agricultor ha sembrado {{T1}} semillas de tomate y {{T2}} de pimientos. ¿Cuántas semillas ha utilizado en total?&lt;/p&gt;","feedback":"&lt;p&gt;{{T1}} más {{T2}} es igual a {{A1}}.&lt;/p&gt;","hint":"&lt;p&gt;{{T1}} más {{T2}} es igual a...&lt;/p&gt;","template":"&lt;p&gt;Ha utilizado {{response}} semillas.&lt;/p&gt;","seed":{"parameters":[{"name":"Q11","label":null,"list":[1,2,3,4,5]},{"name":"Q21","label":null,"list":[1,2,3,4,5]},{"name":"Q31","label":null,"list":[1,2,3,4,5]},{"name":"Q41","label":null,"list":[1,2,3,4,5]}],"calculated":[{"name":"T1","label":"{{function}}","function":"{{Q11}}*10+{{Q21}}","temp":true},{"name":"T2","label":"{{function}}","function":"{{Q31}}*10+{{Q41}}","temp":true},{"name":"A1","label":"{{function}}","function":"{{T1}}+{{T2}}"}],"uniques":false},"algorithm":{"name":"calculateOperation","params":{"method":"equivLiteral","keyboard":"NUMERICAL"}}}</v>
      </c>
      <c r="C223" s="204" t="str">
        <f t="shared" si="4"/>
        <v>#REF!</v>
      </c>
      <c r="D223" s="205" t="str">
        <f t="shared" si="2"/>
        <v>#REF!</v>
      </c>
    </row>
    <row r="224" ht="15.75" customHeight="1">
      <c r="A224" s="204" t="str">
        <f>Seeds!AA228</f>
        <v>M1-NyO-45b-I-1</v>
      </c>
      <c r="B224" s="204" t="str">
        <f>Seeds!Z228</f>
        <v>{
    "id": "M1-NyO-45b-I-1",
    "stimulus": "&lt;p&gt;Elige el resultado de esta suma.&lt;/p&gt;",
    "template": "&lt;p style=\"text-align: center\"&gt;{{T1}} + {{T2}} = {{response}}&lt;/p&gt;",
    "feedback": "&lt;p&gt;Primero hay que sumar las unidades y después las decenas.&lt;/p&gt;&lt;div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30%; top: 65%;\"&gt;{{A1}}&lt;/span&gt;&lt;span class=\"lemo-graphie-label\" style=\"position: absolute; right: 30%; top: 35%;\"&gt;{{T2}}&lt;/span&gt;&lt;span class=\"lemo-graphie-label\" style=\"position: absolute; right: 30%; top: 8%;\"&gt;{{T1}}&lt;/span&gt;&lt;/div&gt;&lt;/div&gt;&lt;/div&gt;",
    "hint": "&lt;div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30%; top: 65%;\"&gt;... {{T0}}&lt;/span&gt;&lt;span class=\"lemo-graphie-label\" style=\"position: absolute; right: 30%; top: 35%;\"&gt;{{T2}}&lt;/span&gt;&lt;span class=\"lemo-graphie-label\" style=\"position: absolute; right: 30%; top: 8%;\"&gt;{{T1}}&lt;/span&gt;&lt;/div&gt;&lt;/div&gt;&lt;/div",
    "seed": {
        "parameters": [
            {
                "name": "Q1",
                "label": null,
                "list": [
                    1,
                    2,
                    3,
                    4,
                    5
                ]
            },
            {
                "name": "Q2",
                "label": null,
                "list": [
                    1,
                    2,
                    3,
                    4,
                    5
                ]
            },
            {
                "name": "Q3",
                "label": null,
                "list": [
                    5,
                    6,
                    7,
                    8,
                    9
                ]
            },
            {
                "name": "Q4",
                "label": null,
                "list": [
                    5,
                    6,
                    7,
                    8,
                    9
                ]
            },
            {
                "name": "Q5",
                "label": null,
                "min": 0,
                "max": 9,
                "step": 1
            },
            {
                "name": "Q6",
                "label": null,
                "min": 0,
                "max": 9,
                "step": 1
            }
        ],
        "calculated": [
            {
                "name": "T1",
                "label": "{{function}}",
                "function": "{{Q1}}*10+{{Q3}}",
                "temp": true
            },
            {
                "name": "T2",
                "label": "{{function}}",
                "function": "{{Q2}}*10+{{Q4}}",
                "temp": true
            },
            {
                "name": "T0",
                "label": "{{function}}",
                "function": "{{T1}}+{{T2}}-math.floor({{T1}}/10+{{T2}}/10)*10",
                "temp": true
            },
            {
                "name": "T3",
                "label": "{{function}}",
                "function": "{{T1}}+{{T2}}",
                "temp": true
            },
            {
                "name": "T4",
                "label": "{{function}}",
                "function": "{{T1}}+{{Q2}}*10+{{Q5}}",
                "temp": true
            },
            {
                "name": "T5",
                "label": "{{function}}",
                "function": "{{T2}}+{{Q3}}*10+{{Q6}}",
                "temp": true
            },
            {
                "name": "T34",
                "label": "{{function}}",
                "function": "{{Q3}} + {{Q4}}",
                "temp": true
            },
            {
                "name": "T35",
                "label": "{{function}}",
                "function": "{{T34}} - 10",
                "temp": true
            },
            {
                "name": "T12",
                "label": "{{function}}",
                "function": "{{Q1}} + {{Q2}} + 1",
                "temp": true
            },
            {
                "name": "A1",
                "label": "{{function}}",
                "function": "{{T3}}",
                "group": 1
            },
            {
                "name": "A2",
                "label": "{{function}}",
                "function": "{{T4}}",
                "group": 1,
                "incorrect": true
            },
            {
                "name": "A3",
                "label": "{{function}}",
                "function": "{{T5}}",
                "group": 1,
                "incorrect": true
            }
        ],
        "uniques": true
    },
    "algorithm": {
        "name": "groupResponses",
        "template": "Cloze with drop down"
    }
}</v>
      </c>
      <c r="C224" s="204" t="str">
        <f t="shared" si="4"/>
        <v>#REF!</v>
      </c>
      <c r="D224" s="205" t="str">
        <f t="shared" si="2"/>
        <v>#REF!</v>
      </c>
    </row>
    <row r="225" ht="15.75" customHeight="1">
      <c r="A225" s="204" t="str">
        <f>Seeds!AA229</f>
        <v>M1-NyO-45b-E-1</v>
      </c>
      <c r="B225" s="204" t="str">
        <f>Seeds!Z229</f>
        <v>{ "id": "M1-NyO-45b-E-1", "stimulus": "&lt;p&gt;Escribe el resultado de esta suma.&lt;/p&gt;", "feedback": "&lt;p&gt;Primero hay que sumar las unidades y después las decenas.&lt;/p&gt;&lt;div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30%; top: 65%;\"&gt;{{A1}}&lt;/span&gt;&lt;span class=\"lemo-graphie-label\" style=\"position: absolute; right: 30%; top: 35%;\"&gt;{{T2}}&lt;/span&gt;&lt;span class=\"lemo-graphie-label\" style=\"position: absolute; right: 30%; top: 8%;\"&gt;{{T1}}&lt;/span&gt;&lt;/div&gt;&lt;/div&gt;&lt;/div&gt;", "hint": "&lt;div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30%; top: 65%;\"&gt;...{{T0}}&lt;/span&gt;&lt;span class=\"lemo-graphie-label\" style=\"position: absolute; right: 30%; top: 35%;\"&gt;{{T2}}&lt;/span&gt;&lt;span class=\"lemo-graphie-label\" style=\"position: absolute; right: 30%; top: 8%;\"&gt;{{T1}}&lt;/span&gt;&lt;/div&gt;&lt;/div&gt;&lt;/div&gt;", "template": "{{T1}} + {{T2}} = {{response}}", "seed": { "parameters": [ { "name": "Q1", "label": null, "list": [ 1, 2, 3, 4, 5 ] }, { "name": "Q2", "label": null, "list": [ 1, 2, 3, 4, 5 ] }, { "name": "Q3", "label": null, "list": [ 5, 6, 7, 8, 9 ] }, { "name": "Q4", "label": null, "list": [ 5, 6, 7, 8, 9 ] } ], "calculated": [ { "name": "T1", "label": "{{function}}", "function": "{{Q1}}*10+{{Q3}}", "temp": true }, { "name": "T2", "label": "{{function}}", "function": "{{Q2}}*10+{{Q4}}", "temp": true }, { "name": "T0", "label": "{{function}}", "function": "{{T1}}+{{T2}}-math.floor({{T1}}/10+{{T2}}/10)*10", "temp": true }, { "name": "T34", "label": "{{function}}", "function": " {{Q3}} + {{Q4}}", "temp": true }, { "name": "T35", "label": "{{function}}", "function": " {{T34}} - 10", "temp": true }, { "name": "T12", "label": "{{function}}", "function": " {{Q1}} + {{Q2}} + 1", "temp": true }, { "name": "A1", "label": "{{function}}", "function": "{{Q1}}*10+{{Q3}}+{{Q2}}*10+{{Q4}}" } ], "uniques": true }, "algorithm": { "name": "calculateOperation", "params": { "method": "equivLiteral", "keyboard": "NUMERICAL" } } }</v>
      </c>
      <c r="C225" s="204" t="str">
        <f t="shared" si="4"/>
        <v>#REF!</v>
      </c>
      <c r="D225" s="205" t="str">
        <f t="shared" si="2"/>
        <v>#REF!</v>
      </c>
    </row>
    <row r="226" ht="15.75" customHeight="1">
      <c r="A226" s="204" t="str">
        <f>Seeds!AA230</f>
        <v>M1-NyO-45b-A-1</v>
      </c>
      <c r="B226" s="204" t="str">
        <f>Seeds!Z230</f>
        <v>{
    "id": "M1-NyO-45b-A-1",
    "stimulus": "&lt;p&gt;Un cocinero ha preparado {{T1}} platos, mientras que su compañero ha hecho otros {{T2}}. ¿Cuántos platos han cocinados entre los dos?&lt;/p&gt;",
    "feedback": "&lt;p&gt;Primero hay que sumar las unidades y después las decenas.&lt;/p&gt;&lt;div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30%; top: 65%;\"&gt;{{A1}}&lt;/span&gt;&lt;span class=\"lemo-graphie-label\" style=\"position: absolute; right: 30%; top: 35%;\"&gt;{{T2}}&lt;/span&gt;&lt;span class=\"lemo-graphie-label\" style=\"position: absolute; right: 30%; top: 8%;\"&gt;{{T1}}&lt;/span&gt;&lt;/div&gt;&lt;/div&gt;&lt;/div&gt;",
    "hint": "&lt;div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30%; top: 65%;\"&gt;... {{T0}}&lt;/span&gt;&lt;span class=\"lemo-graphie-label\" style=\"position: absolute; right: 30%; top: 35%;\"&gt;{{T2}}&lt;/span&gt;&lt;span class=\"lemo-graphie-label\" style=\"position: absolute; right: 30%; top: 8%;\"&gt;{{T1}}&lt;/span&gt;&lt;/div&gt;&lt;/div&gt;&lt;/div&gt;",
    "template": "{{response}} platos.",
    "seed": {
        "parameters": [
            {
                "name": "Q1",
                "label": null,
                "list": [
                    1,
                    2,
                    3,
                    4,
                    5
                ]
            },
            {
                "name": "Q2",
                "label": null,
                "list": [
                    1,
                    2,
                    3,
                    4,
                    5
                ]
            },
            {
                "name": "Q3",
                "label": null,
                "list": [
                    5,
                    6,
                    7,
                    8,
                    9
                ]
            },
            {
                "name": "Q4",
                "label": null,
                "list": [
                    5,
                    6,
                    7,
                    8,
                    9
                ]
            }
        ],
        "calculated": [
            {
                "name": "T1",
                "label": "{{function}}",
                "function": "{{Q1}}*10+{{Q3}}",
                "temp": true
            },
            {
                "name": "T2",
                "label": "{{function}}",
                "function": "{{Q2}}*10+{{Q4}}",
                "temp": true
            },
            {
                "name": "T0",
                "label": "{{function}}",
                "function": "{{T1}}+{{T2}}-math.floor({{T1}}/10+{{T2}}/10)*10",
                "temp": true
            },
            {
                "name": "T34",
                "label": "{{function}}",
                "function": " {{Q3}} + {{Q4}}",
                "temp": true
            },
            {
                "name": "T35",
                "label": "{{function}}",
                "function": " {{T34}} - 10",
                "temp": true
            },
            {
                "name": "T12",
                "label": "{{function}}",
                "function": " {{Q1}} + {{Q2}} + 1",
                "temp": true
            },
            {
                "name": "A1",
                "label": "{{function}}",
                "function": "{{Q1}}*10+{{Q3}}+{{Q2}}*10+{{Q4}}"
            }
        ],
        "uniques": true
    },
    "algorithm": {
        "name": "calculateOperation",
        "params": {
            "method": "equivLiteral",
            "keyboard": "NUMERICAL"
        }
    }
}</v>
      </c>
      <c r="C226" s="204" t="str">
        <f t="shared" si="4"/>
        <v>#REF!</v>
      </c>
      <c r="D226" s="205" t="str">
        <f t="shared" si="2"/>
        <v>#REF!</v>
      </c>
    </row>
    <row r="227" ht="15.75" customHeight="1">
      <c r="A227" s="204" t="str">
        <f>Seeds!AA231</f>
        <v>M1-NyO-45b-A-2</v>
      </c>
      <c r="B227" s="204" t="str">
        <f>Seeds!Z231</f>
        <v>{"id":"M1-NyO-45b-A-2","stimulus":"&lt;p&gt;Una profesora corrigió la semana pasada {{T1}} actividades y esta semana, {{T2}}. ¿Cuántas actividadas ha corregido en total?&lt;/p&gt;","feedback":"&lt;p&gt;Primero hay que sumar las unidades y después las decenas.&lt;/p&gt;&lt;div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30%; top: 65%;\"&gt;{{A1}}&lt;/span&gt;&lt;span class=\"lemo-graphie-label\" style=\"position: absolute; right: 30%; top: 35%;\"&gt;{{T2}}&lt;/span&gt;&lt;span class=\"lemo-graphie-label\" style=\"position: absolute; right: 30%; top: 8%;\"&gt;{{T1}}&lt;/span&gt;&lt;/div&gt;&lt;/div&gt;&lt;/div&gt;","hint":"&lt;div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30%; top: 65%;\"&gt;... {{T0}}&lt;/span&gt;&lt;span class=\"lemo-graphie-label\" style=\"position: absolute; right: 30%; top: 35%;\"&gt;{{T2}}&lt;/span&gt;&lt;span class=\"lemo-graphie-label\" style=\"position: absolute; right: 30%; top: 8%;\"&gt;{{T1}}&lt;/span&gt;&lt;/div&gt;&lt;/div&gt;&lt;/div&gt;","template":"{{response}} actividades.","seed":{"parameters":[{"name":"Q1","label":null,"list":[1,2,3,4,5]},{"name":"Q2","label":null,"list":[1,2,3,4,5]},{"name":"Q3","label":null,"list":[5,6,7,8,9]},{"name":"Q4","label":null,"list":[5,6,7,8,9]}],"calculated":[{"name":"T1","label":"{{function}}","function":"{{Q1}}*10+{{Q3}}","temp":true},{"name":"T2","label":"{{function}}","function":"{{Q2}}*10+{{Q4}}","temp":true},{"name":"T0","label":"{{function}}","function":"{{T1}}+{{T2}}-math.floor({{T1}}/10+{{T2}}/10)*10","temp":true},{"name":"T34","label":"{{function}}","function":" {{Q3}} + {{Q4}}","temp":true},{"name":"T35","label":"{{function}}","function":" {{T34}} - 10","temp":true},{"name":"T12","label":"{{function}}","function":" {{Q1}} + {{Q2}} + 1","temp":true},{"name":"A1","label":"{{function}}","function":"{{Q1}}*10+{{Q3}}+{{Q2}}*10+{{Q4}}"}],"uniques":true},"algorithm":{"name":"calculateOperation","params":{"method":"equivLiteral","keyboard":"NUMERICAL"}}}</v>
      </c>
      <c r="C227" s="204" t="str">
        <f t="shared" si="4"/>
        <v>#REF!</v>
      </c>
      <c r="D227" s="205" t="str">
        <f t="shared" si="2"/>
        <v>#REF!</v>
      </c>
    </row>
    <row r="228" ht="15.75" customHeight="1">
      <c r="A228" s="204" t="str">
        <f>Seeds!AA232</f>
        <v>M1-NyO-45b-A-3</v>
      </c>
      <c r="B228" s="204" t="str">
        <f>Seeds!Z232</f>
        <v>{
    "id": "M1-NyO-45b-A-3",
    "stimulus": "&lt;p&gt;En un taller han reparado {{T1}} coches y {{T2}} motocicletas durante el último mes. ¿Cuántos vehículos son en total?&lt;/p&gt;",
    "feedback": "&lt;p&gt;Primero hay que sumar las unidades y después las decenas.&lt;/p&gt;&lt;div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30%; top: 65%;\"&gt;{{A1}}&lt;/span&gt;&lt;span class=\"lemo-graphie-label\" style=\"position: absolute; right: 30%; top: 35%;\"&gt;{{T2}}&lt;/span&gt;&lt;span class=\"lemo-graphie-label\" style=\"position: absolute; right: 30%; top: 8%;\"&gt;{{T1}}&lt;/span&gt;&lt;/div&gt;&lt;/div&gt;&lt;/div&gt;",
    "hint": "&lt;div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30%; top: 65%;\"&gt;... {{T0}}&lt;/span&gt;&lt;span class=\"lemo-graphie-label\" style=\"position: absolute; right: 30%; top: 35%;\"&gt;{{T2}}&lt;/span&gt;&lt;span class=\"lemo-graphie-label\" style=\"position: absolute; right: 30%; top: 8%;\"&gt;{{T1}}&lt;/span&gt;&lt;/div&gt;&lt;/div&gt;&lt;/div&gt;",
    "template": "{{response}} vehículos.",
    "seed": {
        "parameters": [
            {
                "name": "Q1",
                "label": null,
                "list": [
                    1,
                    2,
                    3,
                    4,
                    5
                ]
            },
            {
                "name": "Q2",
                "label": null,
                "list": [
                    1,
                    2,
                    3,
                    4,
                    5
                ]
            },
            {
                "name": "Q3",
                "label": null,
                "list": [
                    5,
                    6,
                    7,
                    8,
                    9
                ]
            },
            {
                "name": "Q4",
                "label": null,
                "list": [
                    5,
                    6,
                    7,
                    8,
                    9
                ]
            }
        ],
        "calculated": [
            {
                "name": "T1",
                "label": "{{function}}",
                "function": "{{Q1}}*10+{{Q3}}",
                "temp": true
            },
            {
                "name": "T2",
                "label": "{{function}}",
                "function": "{{Q2}}*10+{{Q4}}",
                "temp": true
            },
            {
                "name": "T0",
                "label": "{{function}}",
                "function": "{{T1}}+{{T2}}-math.floor({{T1}}/10+{{T2}}/10)*10",
                "temp": true
            },
            {
                "name": "T34",
                "label": "{{function}}",
                "function": " {{Q3}} + {{Q4}}",
                "temp": true
            },
            {
                "name": "T35",
                "label": "{{function}}",
                "function": " {{T34}} - 10",
                "temp": true
            },
            {
                "name": "T12",
                "label": "{{function}}",
                "function": " {{Q1}} + {{Q2}} + 1",
                "temp": true
            },
            {
                "name": "A1",
                "label": "{{function}}",
                "function": "{{Q1}}*10+{{Q3}}+{{Q2}}*10+{{Q4}}"
            }
        ],
        "uniques": true
    },
    "algorithm": {
        "name": "calculateOperation",
        "params": {
            "method": "equivLiteral",
            "keyboard": "NUMERICAL"
        }
    }
}</v>
      </c>
      <c r="C228" s="204" t="str">
        <f t="shared" si="4"/>
        <v>#REF!</v>
      </c>
      <c r="D228" s="205" t="str">
        <f t="shared" si="2"/>
        <v>#REF!</v>
      </c>
    </row>
    <row r="229" ht="15.75" customHeight="1">
      <c r="A229" s="204" t="str">
        <f>Seeds!AA233</f>
        <v>M1-NyO-17a-I-1</v>
      </c>
      <c r="B229" s="204" t="str">
        <f>Seeds!Z233</f>
        <v>{"id":"M1-NyO-17a-I-1","stimulus":"&lt;p&gt;Arrastra cada suma junto a la que tiene su mismo resultado.&lt;/p&gt;","feedback":"&lt;p&gt;Según la propiedad conmutativa, el orden de los sumandos no cambia el resultado.&lt;/p&gt;","hint":"&lt;p&gt;Según la propiedad conmutativa, el orden de los sumandos no cambia el resultado.&lt;/p&gt;","seed":{"parameters":[{"name":"Q1","label":null,"min":1,"max":30,"step":1},{"name":"Q2","label":null,"min":1,"max":30,"step":1},{"name":"Q3","label":null,"min":1,"max":30,"step":1},{"name":"Q4","label":null,"min":1,"max":30,"step":1},{"name":"Q5","label":null,"min":1,"max":30,"step":1},{"name":"Q6","label":null,"min":1,"max":30,"step":1}],"calculated":[{"name":"A1","label":"{{Q1}} + {{Q2}}","function":"'{{Q2}} + {{Q1}}'"},{"name":"A2","label":"{{Q3}} + {{Q4}}","function":"'{{Q4}} + {{Q3}}'"},{"name":"A3","label":"{{Q5}} + {{Q6}}","function":"'{{Q6}} + {{Q5}}'"}],"isNumToWords":true,"uniques":true},"algorithm":{"name":"linkOperationResult","params":{"invert":true},"template":"match list"}}</v>
      </c>
      <c r="C229" s="204" t="str">
        <f t="shared" si="4"/>
        <v>#REF!</v>
      </c>
      <c r="D229" s="205" t="str">
        <f t="shared" si="2"/>
        <v>#REF!</v>
      </c>
    </row>
    <row r="230" ht="15.75" customHeight="1">
      <c r="A230" s="204" t="str">
        <f>Seeds!AA234</f>
        <v>M1-NyO-17a-E-1</v>
      </c>
      <c r="B230" s="204" t="str">
        <f>Seeds!Z234</f>
        <v>{
    "id": "M1-NyO-17a-E-1",
    "stimulus": "&lt;p&gt;Arrastra el sumando que falta para que se cumpla la propiedad conmutativa.&lt;/p&gt;",
    "feedback": "&lt;p&gt;Según la propiedad conmutativa, el orden de los sumandos no cambia el resultado.&lt;/p&gt;",
    "hint": "&lt;p&gt;Según la propiedad conmutativa, el orden de los sumandos no cambia el resultado.&lt;/p&gt;",
    "template": "&lt;p style=\"text-align: center\"&gt;{{Q1}} + {{Q2}} = {{response}} + {{Q1}}&lt;/p&gt;",
    "seed": {
        "parameters": [
            {
                "name": "Q1",
                "label": null,
                "min": 1,
                "max": 30,
                "step": 1
            },
            {
                "name": "Q2",
                "label": null,
                "min": 1,
                "max": 30,
                "step": 1
            },
            {
                "name": "Q3",
                "label": null,
                "min": 1,
                "max": 30,
                "step": 1
            },
            {
                "name": "Q4",
                "label": null,
                "min": 1,
                "max": 30,
                "step": 1
            }
        ],
        "calculated": [
            {
                "name": "A1",
                "label": "{{function}}",
                "function": "{{Q2}}"
            },
            {
                "name": "A2",
                "label": "{{function}}",
                "function": "{{Q4}}",
                "incorrect": true
            },
            {
                "name": "A3",
                "label": "{{function}}",
                "function": "{{Q3}}",
                "incorrect": true
            }
        ],
        "uniques": true
    },
    "algorithm": {
        "name": "calculateOperation",
        "template": "Cloze with drag &amp; drop",
        "params": {
            "keyboard": "NUMERICAL"
        }
    }
}</v>
      </c>
      <c r="C230" s="204" t="str">
        <f t="shared" si="4"/>
        <v>#REF!</v>
      </c>
      <c r="D230" s="205" t="str">
        <f t="shared" si="2"/>
        <v>#REF!</v>
      </c>
    </row>
    <row r="231" ht="15.75" customHeight="1">
      <c r="A231" s="204" t="str">
        <f>Seeds!AA235</f>
        <v>M1-NyO-17a-E-2</v>
      </c>
      <c r="B231" s="204" t="str">
        <f>Seeds!Z235</f>
        <v>{
    "id": "M1-NyO-17a-E-2",
    "stimulus": "&lt;p&gt;Arrastra el sumando que falta para que se cumpla la propiedad conmutativa.&lt;/p&gt;",
    "feedback": "&lt;p&gt;Según la propiedad conmutativa, el orden de los sumandos no cambia el resultado.&lt;/p&gt;",
    "hint": "&lt;p&gt;Según la propiedad conmutativa, el orden de los sumandos no cambia el resultado.&lt;/p&gt;",
    "template": "&lt;p style=\"text-align: center\"&gt;{{Q1}} + {{Q2}} = {{Q2}} + {{response}}&lt;/p&gt;",
    "seed": {
        "parameters": [
            {
                "name": "Q1",
                "label": null,
                "min": 1,
                "max": 30,
                "step": 1
            },
            {
                "name": "Q2",
                "label": null,
                "min": 1,
                "max": 30,
                "step": 1
            },
            {
                "name": "Q3",
                "label": null,
                "min": 1,
                "max": 30,
                "step": 1
            },
            {
                "name": "Q4",
                "label": null,
                "min": 1,
                "max": 30,
                "step": 1
            }
        ],
        "calculated": [
            {
                "name": "A1",
                "label": "{{function}}",
                "function": "{{Q1}}"
            },
            {
                "name": "A2",
                "label": "{{function}}",
                "function": "{{Q4}}",
                "incorrect": true
            },
            {
                "name": "A3",
                "label": "{{function}}",
                "function": "{{Q3}}",
                "incorrect": true
            }
        ],
        "uniques": true
    },
    "algorithm": {
        "name": "calculateOperation",
        "template": "Cloze with drag &amp; drop",
        "params": {
            "keyboard": "NUMERICAL"
        }
    }
}</v>
      </c>
      <c r="C231" s="204" t="str">
        <f t="shared" si="4"/>
        <v>#REF!</v>
      </c>
      <c r="D231" s="205" t="str">
        <f t="shared" si="2"/>
        <v>#REF!</v>
      </c>
    </row>
    <row r="232" ht="15.75" customHeight="1">
      <c r="A232" s="204" t="str">
        <f>Seeds!AA236</f>
        <v>M1-NyO-40a-I-1</v>
      </c>
      <c r="B232" s="204" t="str">
        <f>Seeds!Z236</f>
        <v>{
    "id": "M1-NyO-40a-I-1",
    "stimulus": "&lt;p&gt;Haz clic en la suma que tiene el mismo resultado que:&lt;/p&gt;&lt;p style=\"text-align: center\"&gt;{{Q1}} + {{Q2}}&lt;/p&gt;",
    "hint": "&lt;p&gt;El orden de los sumandos es distinto, pero el resultado es el mismo.&lt;/p&gt;",
    "feedback": "&lt;p&gt;El orden de los sumandos es distinto, pero el resultado es el mismo.&lt;/p&gt;&lt;p style=\"text-align: center\"&gt;{{Q1}} + {{Q2}} = {{T3}}&lt;/p&gt;&lt;p style=\"text-align: center\"&gt;{{Q2}} + {{Q1}} = {{T3}}&lt;/p&gt;",
    "seed": {
        "parameters": [
            {
                "name": "Q1",
                "label": null,
                "min": 1,
                "max": 10,
                "step": 1
            },
            {
                "name": "Q2",
                "label": null,
                "min": 1,
                "max": 10,
                "step": 1
            },
            {
                "name": "Q3",
                "label": null,
                "list": [
                    1,
                    2,
                    3,
                    4,
                    5
                ]
            },
            {
                "name": "Q4",
                "label": null,
                "list": [
                    1,
                    2,
                    3,
                    4,
                    5
                ]
            }
        ],
        "calculated": [
            {
                "name": "T1",
                "label": "{{function}}",
                "function": "{{Q2}}+{{Q3}}",
                "temp": true
            },
            {
                "name": "T2",
                "label": "{{function}}",
                "function": "{{Q1}}+{{Q4}}",
                "temp": true
            },
            {
                "name": "T3",
                "label": "{{function}}",
                "function": "{{Q1}}+{{Q2}}",
                "temp": true
            },
            {
                "name": "A1",
                "label": "{{Q2}} + {{Q1}}",
                "function": ""
            },
            {
                "name": "A2",
                "label": "{{Q1}} + {{T1}}",
                "function": "",
                "incorrect": true
            },
            {
                "name": "A3",
                "label": "{{T2}} + {{Q1}}",
                "function": "",
                "incorrect": true
            }
        ],
        "uniques": true
    },
    "algorithm": {
        "name": "trueFalse",
        "template": "Multiple choice – standard",
        "params": {
            "countCorrect": 1,
            "countIncorrect": 2,
            "showCheckIcon": false,
            "columns": 3
        }
    }
}</v>
      </c>
      <c r="C232" s="204" t="str">
        <f t="shared" si="4"/>
        <v>#REF!</v>
      </c>
      <c r="D232" s="205" t="str">
        <f t="shared" si="2"/>
        <v>#REF!</v>
      </c>
    </row>
    <row r="233" ht="15.75" customHeight="1">
      <c r="A233" s="204" t="str">
        <f>Seeds!AA237</f>
        <v>M1-NyO-40a-E-1</v>
      </c>
      <c r="B233" s="204" t="str">
        <f>Seeds!Z237</f>
        <v>{
    "id": "M1-NyO-40a-E-1",
    "stimulus": "&lt;p&gt;Completa la suma para que dé el mismo resultado que:&lt;/p&gt;&lt;p style=\"text-align: center\"&gt;{{Q1}} + {{Q2}}&lt;/p&gt;",
    "template": "&lt;p style=\"text-align: center\"&gt;{{Q2}} + {{response}} = {{response}}&lt;/p&gt;",
    "hint": "&lt;p&gt;El orden de los sumandos es distinto, pero el resultado es el mismo.&lt;/p&gt;",
    "feedback": "&lt;p&gt;El orden de los sumandos es distinto, pero el resultado es el mismo.&lt;/p&gt;&lt;p style=\"text-align: center\"&gt;{{Q1}} + {{Q2}} = {{A2}}&lt;/p&gt;&lt;p style=\"text-align: center\"&gt;{{Q2}} + {{Q1}} = {{A2}}&lt;/p&gt;",
    "seed": {
        "parameters": [
            {
                "name": "Q1",
                "label": null,
                "min": 1,
                "max": 20,
                "step": 1
            },
            {
                "name": "Q2",
                "label": null,
                "min": 1,
                "max": 20,
                "step": 1
            },
            {
                "name": "Q3",
                "label": null,
                "min": 1,
                "max": 20,
                "step": 1
            }
        ],
        "calculated": [
            {
                "name": "A1",
                "label": "{{function}}",
                "function": "{{Q1}}"
            },
            {
                "name": "A2",
                "label": "{{function}}",
                "function": "{{Q1}}+{{Q2}}"
            }
        ],
        "uniques": true
    },
    "algorithm": {
        "name": "calculateOperation",
        "params": {
            "method": "equivLiteral",
            "keyboard": "NUMERICAL"
        }
    }
}</v>
      </c>
      <c r="C233" s="204" t="str">
        <f t="shared" si="4"/>
        <v>#REF!</v>
      </c>
      <c r="D233" s="205" t="str">
        <f t="shared" si="2"/>
        <v>#REF!</v>
      </c>
    </row>
    <row r="234" ht="15.75" customHeight="1">
      <c r="A234" s="204" t="str">
        <f>Seeds!AA240</f>
        <v>M1-NyO-18a-I-1</v>
      </c>
      <c r="B234" s="204" t="str">
        <f>Seeds!Z240</f>
        <v>{"id":"M1-NyO-18a-I-1","stimulus":"&lt;p&gt;Tacha las naranjas necesarias para que el resultado de la resta sea {{RESULT}}.&lt;/p&gt;","feedback":"&lt;p&gt;Quita las naranjas de una en una hasta quedarte con {{RESULT}}.&lt;/p&gt;","hint":"&lt;p&gt;Quita las naranjas de una en una hasta quedarte con {{RESULT}}.&lt;/p&gt;","seed":{"parameters":[{"name":"Q1","label":null,"img":"https://blueberry-assets.oneclick.es/M1_NyO_18a_1.svg","min":2,"max":9,"step":1}],"uniques":false},"algorithm":{"name":"counting","params":{"operation":"subtract","showResult":false}}}</v>
      </c>
      <c r="C234" s="204" t="str">
        <f t="shared" si="4"/>
        <v>#REF!</v>
      </c>
      <c r="D234" s="205" t="str">
        <f t="shared" si="2"/>
        <v>#REF!</v>
      </c>
    </row>
    <row r="235" ht="15.75" customHeight="1">
      <c r="A235" s="204" t="str">
        <f>Seeds!AA241</f>
        <v>M1-NyO-18a-I-2</v>
      </c>
      <c r="B235" s="204" t="str">
        <f>Seeds!Z241</f>
        <v>{"id":"M1-NyO-18a-I-2","stimulus":"&lt;p&gt;Tacha los calcetines necesarios para que el resultado de la resta sea {{RESULT}}.&lt;/p&gt;","feedback":"&lt;p&gt;Quita los calcetienes de uno en uno hasta quedarte con {{RESULT}}.&lt;/p&gt;","hint":"&lt;p&gt;Quita los calcetienes de uno en uno hasta quedarte con {{RESULT}}.&lt;/p&gt;","seed":{"parameters":[{"name":"Q1","label":null,"img":"https://blueberry-assets.oneclick.es/M1_NyO_18a_2.svg","min":2,"max":9,"step":1}],"uniques":false},"algorithm":{"name":"counting","params":{"operation":"subtract","showResult":false}}}</v>
      </c>
      <c r="C235" s="204" t="str">
        <f t="shared" si="4"/>
        <v>#REF!</v>
      </c>
      <c r="D235" s="205" t="str">
        <f t="shared" si="2"/>
        <v>#REF!</v>
      </c>
    </row>
    <row r="236" ht="15.75" customHeight="1">
      <c r="A236" s="204" t="str">
        <f>Seeds!AA242</f>
        <v>M1-NyO-18a-I-3</v>
      </c>
      <c r="B236" s="204" t="str">
        <f>Seeds!Z242</f>
        <v>{"id":"M1-NyO-18a-I-3","stimulus":"&lt;p&gt;Tacha los yoyós necesarios para que el resultado de la resta sea {{RESULT}}.&lt;/p&gt;","feedback":"&lt;p&gt;Quita los yoyós de uno en uno hasta quedarte con {{RESULT}}.&lt;/p&gt;","hint":"&lt;p&gt;Quita los yoyós de uno en uno hasta quedarte con {{RESULT}}.&lt;/p&gt;","seed":{"parameters":[{"name":"Q1","label":null,"img":"https://blueberry-assets.oneclick.es/M1_NyO_18a_3.svg","min":2,"max":9,"step":1}],"uniques":false},"algorithm":{"name":"counting","params":{"operation":"subtract","showResult":false}}}</v>
      </c>
      <c r="C236" s="204" t="str">
        <f t="shared" si="4"/>
        <v>#REF!</v>
      </c>
      <c r="D236" s="205" t="str">
        <f t="shared" si="2"/>
        <v>#REF!</v>
      </c>
    </row>
    <row r="237" ht="15.75" customHeight="1">
      <c r="A237" s="204" t="str">
        <f>Seeds!AA243</f>
        <v>M1-NyO-18a-E-1</v>
      </c>
      <c r="B237" s="204" t="str">
        <f>Seeds!Z243</f>
        <v>{"id":"M1-NyO-18a-E-1","stimulus":"&lt;p&gt;Al salir de la frutería, María llevaba en su cesta todas estas manzanas, pero ha perdido {{Q2}} por el camino a casa. ¿Cuántas tiene ahora?&lt;/p&gt;&lt;div style=\"display:flex; flex-wrap: wrap; justify-content:center;\"&gt;{{T2}}&lt;/div&gt;","template":"&lt;p&gt;Ahora tiene {{response}} manzanas.&lt;/p&gt;","hint":"&lt;p&gt;Quita {{Q2}} manzanas a {{T1}}.&lt;/p&gt;","feedback":"&lt;p&gt;Quita {{Q2}} manzanas a {{T1}}.&lt;/p&gt;&lt;p style=\"text-align: center\"&gt;{{T1}} − {{Q2}} = {{A1}}&lt;/p&gt;&lt;div style=\"display:flex; justify-content:center;\"&gt;{{T4}}{{T5}}&lt;/div&gt;","seed":{"parameters":[{"name":"Q1","label":null,"list":[1,2,3,4]},{"name":"Q2","label":null,"list":[1,2,3,4,5]}],"calculated":[{"name":"T1","label":"{{function}}","function":"{{Q1}}+{{Q2}}","temp":true},{"name":"T2","label":"{{function}}","function":"'&lt;img src=\"https://blueberry-assets.oneclick.es/M1_NyO_18a_6.svg\" width=\"100\"&gt;'.repeat({{T1}})","temp":true},{"name":"T3","label":"{{function}}","function":"{{T1}}-{{Q2}}","temp":true},{"name":"T4","label":"{{function}}","function":"'&lt;img src=\"https://blueberry-assets.oneclick.es/M1_NyO_18a_6.svg\" width=\"100\"&gt;'.repeat({{T3}})","temp":true},{"name":"T5","label":"{{function}}","function":"'&lt;img src=\"https://blueberry-assets.oneclick.es/M1_NyO_18a_6a.svg\" width=\"100\"&gt;'.repeat({{Q2}})","temp":true},{"name":"A1","label":"{{function}}","function":"{{Q1}}"}],"uniques":true},"algorithm":{"name":"calculateOperation","params":{"method":"equivLiteral","keyboard":"NUMERICAL"}}}</v>
      </c>
      <c r="C237" s="204" t="str">
        <f t="shared" si="4"/>
        <v>#REF!</v>
      </c>
      <c r="D237" s="205" t="str">
        <f t="shared" si="2"/>
        <v>#REF!</v>
      </c>
    </row>
    <row r="238" ht="15.75" customHeight="1">
      <c r="A238" s="204" t="str">
        <f>Seeds!AA244</f>
        <v>M1-NyO-18a-E-2</v>
      </c>
      <c r="B238" s="204" t="str">
        <f>Seeds!Z244</f>
        <v>{"id":"M1-NyO-18a-E-2","stimulus":"&lt;p&gt;Un partido de tenis ha empezado con todas estas pelotas. Si durante el partido se han perdido {{Q2}}, ¿con cuántas se puede jugar?&lt;/p&gt;&lt;div style=\"display:flex; flex-wrap: wrap; justify-content:center;\"&gt;{{T2}}&lt;/div&gt;","template":"&lt;p&gt;Se puede jugar con {{response}} pelotas.&lt;/p&gt;","hint":"&lt;p&gt;Quita {{Q2}} pelotas a {{T1}}.&lt;/p&gt;","feedback":"&lt;p&gt;Quita {{Q2}} pelotas de tenis a {{T1}}.&lt;/p&gt;&lt;p style=\"text-align: center\"&gt;{{T1}} − {{Q2}} = {{A1}}&lt;/p&gt;&lt;div style=\"display:flex; flex-wrap: wrap; justify-content:center;\"&gt;{{T4}}{{T5}}&lt;/div&gt;","seed":{"parameters":[{"name":"Q1","label":null,"list":[2,3,4]},{"name":"Q2","label":null,"list":[2,3,4,5]}],"calculated":[{"name":"T1","label":"{{function}}","function":"{{Q1}}+{{Q2}}","temp":true},{"name":"T2","label":"{{function}}","function":"'&lt;img src=\"https://blueberry-assets.oneclick.es/M1_NyO_1b_1.svg\" width=\"100\"&gt;'.repeat({{T1}})","temp":true},{"name":"T3","label":"{{function}}","function":"{{T1}}-{{Q2}}","temp":true},{"name":"T4","label":"{{function}}","function":"'&lt;img src=\"https://blueberry-assets.oneclick.es/M1_NyO_1b_1.svg\" width=\"100\"&gt;'.repeat({{T3}})","temp":true},{"name":"T5","label":"{{function}}","function":"'&lt;img src=\"https://blueberry-assets.oneclick.es/M1_NyO_1b_1a.svg\" width=\"100\"&gt;'.repeat({{Q2}})","temp":true},{"name":"A1","label":"{{function}}","function":"{{Q1}}"}],"uniques":true},"algorithm":{"name":"calculateOperation","params":{"method":"equivLiteral","keyboard":"NUMERICAL"}}}</v>
      </c>
      <c r="C238" s="204" t="str">
        <f t="shared" si="4"/>
        <v>#REF!</v>
      </c>
      <c r="D238" s="205" t="str">
        <f t="shared" si="2"/>
        <v>#REF!</v>
      </c>
    </row>
    <row r="239" ht="15.75" customHeight="1">
      <c r="A239" s="204" t="str">
        <f>Seeds!AA245</f>
        <v>M1-NyO-18a-E-3</v>
      </c>
      <c r="B239" s="204" t="str">
        <f>Seeds!Z245</f>
        <v>{"id":"M1-NyO-18a-E-3","stimulus":"&lt;p&gt;Al inicio de la tarde, el escaparate de una juguetería mostraba todos estos ositos de peluche. Si ahora quedan {{Q2}}, ¿cuántos se han vendido?&lt;/p&gt;&lt;div style=\"display:flex; flex-wrap: wrap; justify-content:center;\"&gt;{{T2}}&lt;/div&gt;","template":"&lt;p&gt;La juguetería ha vendido {{response}} ositos de peluche.&lt;/p&gt;","hint":"&lt;p&gt;Quita {{Q2}} ositos de peluche a {{T1}}.&lt;/p&gt;","feedback":"&lt;p&gt;Quita {{Q2}} ositos de peluche a {{T1}}.&lt;/p&gt;&lt;p style=\"text-align: center\"&gt;{{T1}} − {{Q2}} = {{A1}}&lt;/p&gt;&lt;div style=\"display:flex; justify-content:center;\"&gt;{{T4}}{{T5}}&lt;/div&gt;","seed":{"parameters":[{"name":"Q1","label":null,"list":[2,3,4]},{"name":"Q2","label":null,"list":[2,3,4,5]}],"calculated":[{"name":"T1","label":"{{function}}","function":"{{Q1}}+{{Q2}}","temp":true},{"name":"T2","label":"{{function}}","function":"'&lt;img src=\"https://blueberry-assets.oneclick.es/M1_NyO_18a_5.svg\" width=\"100\"&gt;'.repeat({{T1}})","temp":true},{"name":"T3","label":"{{function}}","function":"{{T1}}-{{Q2}}","temp":true},{"name":"T4","label":"{{function}}","function":"'&lt;img src=\"https://blueberry-assets.oneclick.es/M1_NyO_18a_5.svg\" width=\"100\"&gt;'.repeat({{T3}})","temp":true},{"name":"T5","label":"{{function}}","function":"'&lt;img src=\"https://blueberry-assets.oneclick.es/M1_NyO_18a_5a.svg\" width=\"100\"&gt;'.repeat({{Q2}})","temp":true},{"name":"A1","label":"{{function}}","function":"{{Q1}}"}],"uniques":true},"algorithm":{"name":"calculateOperation","params":{"method":"equivLiteral","keyboard":"NUMERICAL"}}}</v>
      </c>
      <c r="C239" s="204" t="str">
        <f t="shared" si="4"/>
        <v>#REF!</v>
      </c>
      <c r="D239" s="205" t="str">
        <f t="shared" si="2"/>
        <v>#REF!</v>
      </c>
    </row>
    <row r="240" ht="15.75" customHeight="1">
      <c r="A240" s="204" t="str">
        <f>Seeds!AA246</f>
        <v>M1-NyO-18b-I-1</v>
      </c>
      <c r="B240" s="204" t="str">
        <f>Seeds!Z246</f>
        <v>{"id":"M1-NyO-18b-I-1","stimulus":"&lt;p&gt;Arrastra el resultado de la siguiente resta.&lt;/p&gt;","template":"&lt;p style=\"text-align: center\"&gt;{{T1}} − {{Q2}} = {{response}}&lt;/p&gt;","hint":"&lt;p&gt;Quítale {{Q2}} a {{T1}}.&lt;/p&gt;","feedback":"&lt;p&gt;Quítale {{Q2}} a {{T1}}.&lt;/p&gt;&lt;p style=\"text-align: center\"&gt;{{T1}} − {{Q2}} = {{A1}}&lt;/p&gt;&lt;div style=\"display:flex; justify-content:center;\"&gt;{{T3}}{{T4}}&lt;/div&gt;","seed":{"parameters":[{"name":"Q1","label":null,"list":[1,2,3,4]},{"name":"Q2","label":null,"list":[1,2,3,4,5]}],"calculated":[{"name":"T1","label":"{{function}}","function":"{{Q1}}+{{Q2}}","temp":true},{"name":"T2","label":"{{function}}","function":"{{T1}}-{{Q2}}","temp":true},{"name":"T3","label":"{{function}}","function":"'&lt;img src=\"https://blueberry-assets.oneclick.es/M1_NyO_18b_1.svg\" width=\"90\"&gt;'.repeat({{T2}})","temp":true},{"name":"T4","label":"{{function}}","function":"'&lt;img src=\"https://blueberry-assets.oneclick.es/M1_NyO_18b_2.svg\" width=\"90\"&gt;'.repeat({{Q2}})","temp":true},{"name":"A1","label":"{{function}}","function":"{{Q1}}"},{"name":"A2","label":"{{function}}","function":"{{Q1}}+1","incorrect":true},{"name":"A3","label":"{{function}}","function":"{{Q1}}-1","incorrect":true}],"uniques":true},"algorithm":{"name":"calculateOperation","template":"Cloze with drag &amp; drop","params":{"keyboard":"NUMERICAL"}}}</v>
      </c>
      <c r="C240" s="204" t="str">
        <f t="shared" si="4"/>
        <v>#REF!</v>
      </c>
      <c r="D240" s="205" t="str">
        <f t="shared" si="2"/>
        <v>#REF!</v>
      </c>
    </row>
    <row r="241" ht="15.75" customHeight="1">
      <c r="A241" s="204" t="str">
        <f>Seeds!AA247</f>
        <v>M1-NyO-18b-E-1</v>
      </c>
      <c r="B241" s="204" t="str">
        <f>Seeds!Z247</f>
        <v>{"id":"M1-NyO-18b-E-1","stimulus":"&lt;p&gt;Escribe el resultado de esta resta.&lt;/p&gt;","template":"&lt;p style=\"text-align: center\"&gt;{{T1}} − {{Q2}} = {{response}}&lt;/p&gt;","hint":"&lt;p&gt;Quítale {{Q2}} a {{T1}}.&lt;/p&gt;","feedback":"&lt;p&gt;Quítale {{Q2}} a {{T1}}.&lt;/p&gt;&lt;p style=\"text-align: center\"&gt;{{T1}} − {{Q2}} = {{A1}}&lt;/p&gt;&lt;div style=\"display:flex; justify-content:center;\"&gt;{{T3}}{{T4}}&lt;/div&gt;","seed":{"parameters":[{"name":"Q1","label":null,"list":[1,2,3,4]},{"name":"Q2","label":null,"list":[1,2,3,4,5]}],"calculated":[{"name":"T1","label":"{{function}}","function":"{{Q1}}+{{Q2}}","temp":true},{"name":"T2","label":"{{function}}","function":"{{T1}}-{{Q2}}","temp":true},{"name":"T3","label":"{{function}}","function":"'&lt;img src=\"https://blueberry-assets.oneclick.es/M1_NyO_18b_1.svg\" width=\"90\"&gt;'.repeat({{T2}})","temp":true},{"name":"T4","label":"{{function}}","function":"'&lt;img src=\"https://blueberry-assets.oneclick.es/M1_NyO_18b_2.svg\" width=\"90\"&gt;'.repeat({{Q2}})","temp":true},{"name":"A1","label":"{{function}}","function":"{{Q1}}"}],"uniques":true},"algorithm":{"name":"calculateOperation","params":{"method":"equivLiteral","keyboard":"NUMERICAL"}}}</v>
      </c>
      <c r="C241" s="204" t="str">
        <f t="shared" si="4"/>
        <v>#REF!</v>
      </c>
      <c r="D241" s="205" t="str">
        <f t="shared" si="2"/>
        <v>#REF!</v>
      </c>
    </row>
    <row r="242" ht="15.75" customHeight="1">
      <c r="A242" s="204" t="str">
        <f>Seeds!AA248</f>
        <v>M1-NyO-18b-A-1</v>
      </c>
      <c r="B242" s="204" t="str">
        <f>Seeds!Z248</f>
        <v>{"id":"M1-NyO-18b-A-1","stimulus":"&lt;p&gt;Antes de ayer, en casa de Ramón había {{T1}} latas de atún. Hoy solo quedan {{Q2}}. ¿Cuántas se han comido?&lt;/p&gt;","template":"&lt;p&gt;Se han comido {{response}} latas.&lt;/p&gt;","hint":"&lt;p&gt;Quítale a las {{T1}} latas iniciales las {{Q2}} latas de ahora.&lt;/p&gt;","feedback":"&lt;p&gt;Quítale a las {{T1}} latas iniciales las {{Q2}} latas de ahora.&lt;/p&gt;&lt;p style=\"text-align: center\"&gt;{{T1}} − {{Q2}} = {{A1}}&lt;/p&gt;","seed":{"parameters":[{"name":"Q1","label":null,"list":[2,3,4]},{"name":"Q2","label":null,"list":[2,3,4,5]}],"calculated":[{"name":"T1","label":"{{function}}","function":"{{Q1}}+{{Q2}}","temp":true},{"name":"A1","label":"{{function}}","function":"{{Q1}}"}],"uniques":true},"algorithm":{"name":"calculateOperation","params":{"method":"equivLiteral","keyboard":"NUMERICAL"}}}</v>
      </c>
      <c r="C242" s="204" t="str">
        <f t="shared" si="4"/>
        <v>#REF!</v>
      </c>
      <c r="D242" s="205" t="str">
        <f t="shared" si="2"/>
        <v>#REF!</v>
      </c>
    </row>
    <row r="243" ht="15.75" customHeight="1">
      <c r="A243" s="204" t="str">
        <f>Seeds!AA249</f>
        <v>M1-NyO-18b-A-2</v>
      </c>
      <c r="B243" s="204" t="str">
        <f>Seeds!Z249</f>
        <v>{"id":"M1-NyO-18b-A-2","stimulus":"&lt;p&gt;La perrita de Javier ha tenido {{T1}} cachorros. {{Q2}} de ellos han sido negros y el resto, blancos. ¿Cuántos cachorros son blancos?&lt;/p&gt;","template":"&lt;p&gt;La perrita ha tenido {{response}} cachorros blancos.&lt;/p&gt;","hint":"&lt;p&gt;Quítale al número de cachorros, {{T1}}, los {{Q2}} cachorros negros.&lt;/p&gt;","feedback":"&lt;p&gt;Quítale al número de cachorros, {{T1}}, los {{Q2}} cachorros negros.&lt;/p&gt;&lt;p style=\"text-align: center\"&gt;{{T1}} − {{Q2}} = {{A1}}&lt;/p&gt;","seed":{"parameters":[{"name":"Q1","label":null,"list":[2,3,4]},{"name":"Q2","label":null,"list":[2,3,4,5]}],"calculated":[{"name":"T1","label":"{{function}}","function":"{{Q1}}+{{Q2}}","temp":true},{"name":"A1","label":"{{function}}","function":"{{Q1}}"}],"uniques":true},"algorithm":{"name":"calculateOperation","params":{"method":"equivLiteral","keyboard":"NUMERICAL"}}}</v>
      </c>
      <c r="C243" s="204" t="str">
        <f t="shared" si="4"/>
        <v>#REF!</v>
      </c>
      <c r="D243" s="205" t="str">
        <f t="shared" si="2"/>
        <v>#REF!</v>
      </c>
    </row>
    <row r="244" ht="15.75" customHeight="1">
      <c r="A244" s="204" t="str">
        <f>Seeds!AA250</f>
        <v>M1-NyO-18b-A-3</v>
      </c>
      <c r="B244" s="204" t="str">
        <f>Seeds!Z250</f>
        <v>{"id":"M1-NyO-18b-A-3","stimulus":"&lt;p&gt;Diego tiene {{T1}} macetas que riega todas las semanas. Si ya ha regado {{Q2}} de ellas, ¿cuántas le quedan?&lt;/p&gt;","template":"&lt;p&gt;Le queda por regar {{response}} macetas.&lt;/p&gt;","hint":"&lt;p&gt;Quítale al número de macetas, {{T1}}, las {{Q2}} que ya ha regado.&lt;/p&gt;","feedback":"&lt;p&gt;Quítale al número de macetas, {{T1}}, las {{Q2}} que ya ha regado.&lt;/p&gt;&lt;p style=\"text-align: center\"&gt;{{T1}} − {{Q2}} = {{A1}}&lt;/p&gt;","seed":{"parameters":[{"name":"Q1","label":null,"list":[2,3,4]},{"name":"Q2","label":null,"list":[2,3,4,5]}],"calculated":[{"name":"T1","label":"{{function}}","function":"{{Q1}}+{{Q2}}","temp":true},{"name":"A1","label":"{{function}}","function":"{{Q1}}"}],"uniques":true},"algorithm":{"name":"calculateOperation","params":{"method":"equivLiteral","keyboard":"NUMERICAL"}}}</v>
      </c>
      <c r="C244" s="204" t="str">
        <f t="shared" si="4"/>
        <v>#REF!</v>
      </c>
      <c r="D244" s="205" t="str">
        <f t="shared" si="2"/>
        <v>#REF!</v>
      </c>
    </row>
    <row r="245" ht="15.75" customHeight="1">
      <c r="A245" s="204" t="str">
        <f>Seeds!AA251</f>
        <v>M1-NyO-18c-I-1</v>
      </c>
      <c r="B245" s="204" t="str">
        <f>Seeds!Z251</f>
        <v>{
    "id": "M1-NyO-18c-I-1",
    "stimulus": "&lt;p&gt;¿Cuál es el resultado de esta resta?&lt;/p&gt;",
    "template": "&lt;p style=\"text-align: center\"&gt;{{T1}} − {{Q1}} = {{response}}&lt;/p&gt;",
    "hint": "&lt;p&gt;Quítale {{Q1}} a {{T1}}.&lt;/p&gt;",
    "feedback": "&lt;p&gt;Quítale {{Q1}} a {{T1}}.&lt;/p&gt;&lt;p style=\"text-align: center\"&gt;{{T1}} − {{Q1}} = {{A1}}&lt;/p&gt;",
    "seed": {
        "parameters": [
            {
                "name": "Q1",
                "label": null,
                "min": 5,
                "max": 10,
                "step": 1
            },
            {
                "name": "Q2",
                "label": null,
                "min": 5,
                "max": 10,
                "step": 1
            },
            {
                "name": "Q3",
                "label": null,
                "min": 5,
                "max": 10,
                "step": 1
            },
            {
                "name": "Q4",
                "label": null,
                "min": 5,
                "max": 10,
                "step": 1
            }
        ],
        "calculated": [
            {
                "name": "T1",
                "label": "{{function}}",
                "function": "{{Q1}}+{{Q2}}",
                "temp": true
            },
            {
                "name": "A1",
                "label": "{{function}}",
                "function": "{{Q2}}",
                "group": 1
            },
            {
                "name": "A2",
                "label": "{{function}}",
                "function": "{{Q3}}",
                "incorrect": true,
                "group": 1
            },
            {
                "name": "A3",
                "label": "{{function}}",
                "function": "{{Q4}}",
                "incorrect": true,
                "group": 1
            }
        ],
        "uniques": true
    },
    "algorithm": {
        "name": "groupResponses",
        "template": "Cloze with drop down"
    }
}</v>
      </c>
      <c r="C245" s="204" t="str">
        <f t="shared" si="4"/>
        <v>#REF!</v>
      </c>
      <c r="D245" s="205" t="str">
        <f t="shared" si="2"/>
        <v>#REF!</v>
      </c>
    </row>
    <row r="246" ht="15.75" customHeight="1">
      <c r="A246" s="204" t="str">
        <f>Seeds!AA252</f>
        <v>M1-NyO-18c-E-1</v>
      </c>
      <c r="B246" s="204" t="str">
        <f>Seeds!Z252</f>
        <v>{"id":"M1-NyO-18c-E-1","stimulus":"&lt;p&gt;Calcula el resultado de la siguiente resta.&lt;/p&gt;","template":"&lt;p style=\"text-align: center\"&gt;{{T1}} − {{Q2}} = {{response}}&lt;/p&gt;","hint":"&lt;p&gt;Quítale {{Q2}} a {{T1}}.&lt;/p&gt;","feedback":"&lt;p&gt;Quítale {{Q2}} a {{T1}}.&lt;/p&gt;&lt;p style=\"text-align: center\"&gt;{{T1}} − {{Q2}} = {{A1}}&lt;/p&gt;","seed":{"parameters":[{"name":"Q1","label":null,"min":2,"max":20,"step":1},{"name":"Q2","label":null,"min":2,"max":20,"step":1}],"calculated":[{"name":"T1","function":"{{Q1}}+{{Q2}}","temp":true},{"name":"A1","function":"{{Q1}}"}],"uniques":true},"algorithm":{"name":"calculateOperation","params":{"method":"equivLiteral","keyboard":"NUMERICAL"}}}</v>
      </c>
      <c r="C246" s="204" t="str">
        <f t="shared" si="4"/>
        <v>#REF!</v>
      </c>
      <c r="D246" s="205" t="str">
        <f t="shared" si="2"/>
        <v>#REF!</v>
      </c>
    </row>
    <row r="247" ht="15.75" customHeight="1">
      <c r="A247" s="204" t="str">
        <f>Seeds!AA253</f>
        <v>M1-NyO-18c-A-1</v>
      </c>
      <c r="B247" s="204" t="str">
        <f>Seeds!Z253</f>
        <v>{"id":"M1-NyO-18c-A-1","stimulus":"&lt;p&gt;Roberto llevaba {{T1}} naranjas en una caja pero se le cayeron {{Q2}}. ¿Cuántas naranjas quedaron?&lt;/p&gt;","template":"&lt;p&gt;Quedaron {{response}} naranjas.&lt;/p&gt;","hint":"&lt;p&gt;A las {{T1}} naranjas quítale las {{Q2}} que se cayeron.&lt;/p&gt;","feedback":"&lt;p&gt;A las {{T1}} naranjas quítales las {{Q2}} que se cayeron.&lt;/p&gt;&lt;p style=\"text-align: center\"&gt;{{T1}} − {{Q2}} = {{A1}}&lt;/p&gt;","seed":{"parameters":[{"name":"Q1","label":null,"min":2,"max":20,"step":1},{"name":"Q2","label":null,"min":2,"max":20,"step":1}],"calculated":[{"name":"T1","function":"{{Q1}}+{{Q2}}","temp":true},{"name":"A1","function":"{{Q1}}"}],"uniques":true},"algorithm":{"name":"calculateOperation","params":{"method":"equivLiteral","keyboard":"NUMERICAL"}}}</v>
      </c>
      <c r="C247" s="204" t="str">
        <f t="shared" si="4"/>
        <v>#REF!</v>
      </c>
      <c r="D247" s="205" t="str">
        <f t="shared" si="2"/>
        <v>#REF!</v>
      </c>
    </row>
    <row r="248" ht="15.75" customHeight="1">
      <c r="A248" s="204" t="str">
        <f>Seeds!AA254</f>
        <v>M1-NyO-18c-A-2</v>
      </c>
      <c r="B248" s="204" t="str">
        <f>Seeds!Z254</f>
        <v>{"id":"M1-NyO-18c-A-2","stimulus":"&lt;p&gt;Una colección de figuras está compuesta por {{T1}} muñecos y Graciela tiene {{Q2}} muñecos. ¿Cuántos muñecos le faltan para completar la colección?&lt;/p&gt;","template":"&lt;p&gt;{{response}} muñecos.&lt;/p&gt;","hint":"&lt;p&gt;A los {{T1}} muñecos quítale los {{Q2}} que Graciela ya tiene.&lt;/p&gt;","feedback":"&lt;p&gt;A los {{T1}} muñecos quítale los {{Q2}} que Graciela ya tiene.&lt;/p&gt;&lt;p style=\"text-align: center\"&gt;{{T1}} − {{Q2}} = {{A1}}&lt;/p&gt;","seed":{"parameters":[{"name":"Q1","label":null,"min":2,"max":20,"step":1},{"name":"Q2","label":null,"min":2,"max":20,"step":1}],"calculated":[{"name":"T1","label":"{{function}}","function":"{{Q1}}+{{Q2}}","temp":true},{"name":"A1","label":"{{function}}","function":"{{Q1}}"}],"uniques":true},"algorithm":{"name":"calculateOperation","params":{"method":"equivLiteral","keyboard":"NUMERICAL"}}}</v>
      </c>
      <c r="C248" s="204" t="str">
        <f t="shared" si="4"/>
        <v>#REF!</v>
      </c>
      <c r="D248" s="205" t="str">
        <f t="shared" si="2"/>
        <v>#REF!</v>
      </c>
    </row>
    <row r="249" ht="15.75" customHeight="1">
      <c r="A249" s="204" t="str">
        <f>Seeds!AA255</f>
        <v>M1-NyO-18c-A-3</v>
      </c>
      <c r="B249" s="204" t="str">
        <f>Seeds!Z255</f>
        <v>{"id":"M1-NyO-18c-A-3","stimulus":"&lt;p&gt;En el cumpleaños de Jazmín, el pastel tenía {{T1}} porciones. Si los invitados comieron {{Q2}} porciones. ¿Cuántas porciones quedan?&lt;/p&gt;","template":"&lt;p&gt;{{response}} porciones.&lt;/p&gt;","hint":"&lt;p&gt;A las {{T1}} porciones quítale las {{Q2}} que ya se comieron.&lt;/p&gt;","feedback":"&lt;p&gt;A las {{T1}} porciones quítale las {{Q2}} que ya se comieron.&lt;/p&gt;&lt;p style=\"text-align: center\"&gt;{{T1}} − {{Q2}} = {{A1}}&lt;/p&gt;","seed":{"parameters":[{"name":"Q1","label":null,"min":2,"max":20,"step":1},{"name":"Q2","label":null,"min":2,"max":20,"step":1}],"calculated":[{"name":"T1","label":"{{function}}","function":"{{Q1}}+{{Q2}}","temp":true},{"name":"A1","label":"{{function}}","function":"{{Q1}}"}],"uniques":true},"algorithm":{"name":"calculateOperation","params":{"method":"equivLiteral","keyboard":"NUMERICAL"}}}</v>
      </c>
      <c r="C249" s="204" t="str">
        <f t="shared" si="4"/>
        <v>#REF!</v>
      </c>
      <c r="D249" s="205" t="str">
        <f t="shared" si="2"/>
        <v>#REF!</v>
      </c>
    </row>
    <row r="250" ht="15.75" customHeight="1">
      <c r="A250" s="204" t="str">
        <f>Seeds!AA261</f>
        <v>M1-NyO-19a-I-1</v>
      </c>
      <c r="B250" s="204" t="str">
        <f>Seeds!Z261</f>
        <v>{"id":"M1-NyO-19a-I-1","stimulus":"&lt;p&gt;Escoge el resultado de esta resta.&lt;/p&gt;","template":"&lt;p style=\"text-align: center\"&gt;{{T1}} − {{Q2}} = {{response}}&lt;/p&gt;","hint":"&lt;p&gt;Quítale {{Q2}} a {{T1}}.&lt;/p&gt;","feedback":"&lt;p&gt;Quítale {{Q2}} a {{T1}}.&lt;/p&gt;&lt;p style=\"text-align: center\"&gt;{{T1}} − {{Q2}} = {{A1}}&lt;/p&gt;&lt;div style=\"display:flex; justify-content:center;\"&gt;{{T3}}{{T4}}&lt;/div&gt;","seed":{"parameters":[{"name":"Q1","label":null,"list":[1,2,3,4,5]},{"name":"Q2","label":null,"list":[1,2,3,4,5]},{"name":"Q3","label":null,"list":[1,2,3,4,5]},{"name":"Q4","label":null,"list":[1,2,3,4,5]}],"calculated":[{"name":"T1","label":"{{function}}","function":"{{Q1}}+{{Q2}}","temp":true},{"name":"T2","label":"{{function}}","function":"{{T1}}-{{Q2}}","temp":true},{"name":"T3","label":"{{function}}","function":"'&lt;img src=\"https://blueberry-assets.oneclick.es/M1_NyO_18b_1.svg\" width=\"90\"&gt;'.repeat({{T2}})","temp":true},{"name":"T4","label":"{{function}}","function":"'&lt;img src=\"https://blueberry-assets.oneclick.es/M1_NyO_18b_2.svg\" width=\"90\"&gt;'.repeat({{Q2}})","temp":true},{"name":"A1","label":"{{function}}","function":"{{Q1}}","group":1},{"name":"A2","label":"{{function}}","function":"{{Q3}}","group":1,"incorrect":true},{"name":"A3","label":"{{function}}","function":"{{Q4}}","group":1,"incorrect":true}],"uniques":true},"algorithm":{"name":"groupResponses","template":"Cloze with drop down"}}</v>
      </c>
      <c r="C250" s="204" t="str">
        <f t="shared" si="4"/>
        <v>#REF!</v>
      </c>
      <c r="D250" s="205" t="str">
        <f t="shared" si="2"/>
        <v>#REF!</v>
      </c>
    </row>
    <row r="251" ht="15.75" customHeight="1">
      <c r="A251" s="204" t="str">
        <f>Seeds!AA262</f>
        <v>M1-NyO-19a-E-1</v>
      </c>
      <c r="B251" s="204" t="str">
        <f>Seeds!Z262</f>
        <v>{"id":"M1-NyO-19a-E-1","stimulus":"&lt;p&gt;Escribe el resultado de esta resta.&lt;/p&gt;","template":"&lt;p style=\"text-align: center\"&gt;{{T1}} − {{Q2}} = {{response}}&lt;/p&gt;","hint":"&lt;p&gt;Quítale {{Q2}} a {{T1}}.&lt;/p&gt;","feedback":"&lt;p&gt;Quítale {{Q2}} a {{T1}}.&lt;/p&gt;&lt;p style=\"text-align: center\"&gt;{{T1}} − {{Q2}} = {{A1}}&lt;/p&gt;&lt;div style=\"display:flex; justify-content:center;\"&gt;{{T3}}{{T4}}&lt;/div&gt;","seed":{"parameters":[{"name":"Q1","label":null,"list":[1,2,3,4]},{"name":"Q2","label":null,"list":[1,2,3,4,5]}],"calculated":[{"name":"T1","label":"{{function}}","function":"{{Q1}}+{{Q2}}","temp":true},{"name":"T2","label":"{{function}}","function":"{{T1}}-{{Q2}}","temp":true},{"name":"T3","label":"{{function}}","function":"'&lt;img src=\"https://blueberry-assets.oneclick.es/M1_NyO_18b_1.svg\" width=\"90\"&gt;'.repeat({{T2}})","temp":true},{"name":"T4","label":"{{function}}","function":"'&lt;img src=\"https://blueberry-assets.oneclick.es/M1_NyO_18b_2.svg\" width=\"90\"&gt;'.repeat({{Q2}})","temp":true},{"name":"A1","label":"{{function}}","function":"{{Q1}}"}],"uniques":false},"algorithm":{"name":"calculateOperation","params":{"method":"equivLiteral","keyboard":"NUMERICAL"}}}</v>
      </c>
      <c r="C251" s="204" t="str">
        <f t="shared" si="4"/>
        <v>#REF!</v>
      </c>
      <c r="D251" s="205" t="str">
        <f t="shared" si="2"/>
        <v>#REF!</v>
      </c>
    </row>
    <row r="252" ht="15.75" customHeight="1">
      <c r="A252" s="204" t="str">
        <f>Seeds!AA263</f>
        <v>M1-NyO-19a-A-1</v>
      </c>
      <c r="B252" s="204" t="str">
        <f>Seeds!Z263</f>
        <v>{"id":"M1-NyO-19a-A-1","stimulus":"&lt;p&gt;Heidi tenía {{T1}} monedas al salir de casa y ha gastado {{Q2}} en gominolas. ¿Cuántas monedas le quedan?&lt;/p&gt;","template":"&lt;p style=\"text-align: center\"&gt;{{T1}} − {{Q2}} = {{response}} monedas&lt;/p&gt;","hint":"&lt;p&gt;Quítale {{Q2}} a {{T1}}.&lt;/p&gt;","feedback":"&lt;p&gt;Quítale {{Q2}} a {{T1}}.&lt;/p&gt;&lt;p&gt;{{T1}} − {{Q2}} = {{A1}} monedas&lt;/p&gt;","seed":{"parameters":[{"name":"Q1","label":null,"list":[2,3,4,5]},{"name":"Q2","label":null,"list":[1,2,3,4,5]}],"calculated":[{"name":"T1","label":"{{function}}","function":"{{Q1}}+{{Q2}}","temp":true},{"name":"A1","label":"{{function}}","function":"{{Q1}}"}],"uniques":false},"algorithm":{"name":"calculateOperation","params":{"method":"equivLiteral","keyboard":"NUMERICAL"}}}</v>
      </c>
      <c r="C252" s="204" t="str">
        <f t="shared" si="4"/>
        <v>#REF!</v>
      </c>
      <c r="D252" s="205" t="str">
        <f t="shared" si="2"/>
        <v>#REF!</v>
      </c>
    </row>
    <row r="253" ht="15.75" customHeight="1">
      <c r="A253" s="204" t="str">
        <f>Seeds!AA264</f>
        <v>M1-NyO-19a-A-2</v>
      </c>
      <c r="B253" s="204" t="str">
        <f>Seeds!Z264</f>
        <v>{"id":"M1-NyO-19a-A-2","stimulus":"&lt;p&gt;Marina ha comprado {{T1}} botes de miel, pero {{Q2}} son para sus vecinos. ¿Cuántos ha comprado para ella?&lt;/p&gt;","template":"&lt;p style=\"text-align: center\"&gt;{{T1}} − {{Q2}} = {{response}} botes de miel&lt;/p&gt;","hint":"&lt;p&gt;Quítale {{Q2}} a {{T1}}.&lt;/p&gt;","feedback":"&lt;p&gt;Quítale {{Q2}} a {{T1}}.&lt;/p&gt;&lt;p&gt;{{T1}} − {{Q2}} = {{A1}} botes de miel&lt;/p&gt;","seed":{"parameters":[{"name":"Q1","label":null,"list":[2,3,4,5]},{"name":"Q2","label":null,"list":[1,2,3,4,5]}],"calculated":[{"name":"T1","label":"{{function}}","function":"{{Q1}}+{{Q2}}","temp":true},{"name":"A1","label":"{{function}}","function":"{{Q1}}"}],"uniques":false},"algorithm":{"name":"calculateOperation","params":{"method":"equivLiteral","keyboard":"NUMERICAL"}}}</v>
      </c>
      <c r="C253" s="204" t="str">
        <f t="shared" si="4"/>
        <v>#REF!</v>
      </c>
      <c r="D253" s="205" t="str">
        <f t="shared" si="2"/>
        <v>#REF!</v>
      </c>
    </row>
    <row r="254" ht="15.75" customHeight="1">
      <c r="A254" s="204" t="str">
        <f>Seeds!AA265</f>
        <v>M1-NyO-19a-A-3</v>
      </c>
      <c r="B254" s="204" t="str">
        <f>Seeds!Z265</f>
        <v>{"id":"M1-NyO-19a-A-3","stimulus":"&lt;p&gt;El padre de Octavio compró {{T1}} yogures hace unos días. Si ya se han tomado {{Q2}}, ¿cuántos les quedan?&lt;/p&gt;","template":"&lt;p style=\"text-align: center\"&gt;{{T1}} − {{Q2}} = {{response}} yogures&lt;/p&gt;","hint":"&lt;p&gt;Quítale {{Q2}} a {{T1}}.&lt;/p&gt;","feedback":"&lt;p&gt;Quítale {{Q2}} a {{T1}}.&lt;/p&gt;&lt;p&gt;{{T1}} − {{Q2}} = {{A1}} yogures&lt;/p&gt;","seed":{"parameters":[{"name":"Q1","label":null,"list":[2,3,4,5]},{"name":"Q2","label":null,"list":[1,2,3,4,5]}],"calculated":[{"name":"T1","label":"{{function}}","function":"{{Q1}}+{{Q2}}","temp":true},{"name":"A1","label":"{{function}}","function":"{{Q1}}"}],"uniques":false},"algorithm":{"name":"calculateOperation","params":{"method":"equivLiteral","keyboard":"NUMERICAL"}}}</v>
      </c>
      <c r="C254" s="204" t="str">
        <f t="shared" si="4"/>
        <v>#REF!</v>
      </c>
      <c r="D254" s="205" t="str">
        <f t="shared" si="2"/>
        <v>#REF!</v>
      </c>
    </row>
    <row r="255" ht="15.75" customHeight="1">
      <c r="A255" s="204" t="str">
        <f>Seeds!AA266</f>
        <v>M1-NyO-19b-I-1</v>
      </c>
      <c r="B255" s="204" t="str">
        <f>Seeds!Z266</f>
        <v>{
    "id": "M1-NyO-19b-I-1",
    "stimulus": "&lt;p&gt;Selecciona el resultado de esta resta.&lt;/p&gt;&lt;p style=\"text-align: center\"&gt;{{T1}} − {{T2}} = ...&lt;/p&gt;",
    "hint": "&lt;p&gt;Quítale {{T2}} a {{T1}}.&lt;/p&gt;",
    "feedback": "&lt;p&gt;Quítale {{T2}} a {{T1}}.&lt;/p&gt;",
    "seed": {
        "parameters": [
            {
                "name": "Q1",
                "label": null,
                "list": [
                    5,
                    6,
                    7,
                    8,
                    9
                ]
            },
            {
                "name": "Q2",
                "label": null,
                "list": [
                    5,
                    6,
                    7,
                    8,
                    9
                ]
            },
            {
                "name": "Q3",
                "label": null,
                "list": [
                    1,
                    2,
                    3,
                    4,
                    5
                ]
            },
            {
                "name": "Q4",
                "label": null,
                "list": [
                    1,
                    2,
                    3,
                    4,
                    5
                ]
            }
        ],
        "calculated": [
            {
                "name": "T1",
                "label": "{{function}}",
                "function": "10*{{Q1}}+{{Q2}}",
                "temp": true
            },
            {
                "name": "T2",
                "label": "{{function}}",
                "function": "10*{{Q3}}+{{Q4}}",
                "temp": true
            },
            {
                "name": "A1",
                "label": "{{function}}",
                "function": "{{T1}}-{{T2}}"
            },
            {
                "name": "A2",
                "label": "{{function}}",
                "function": "{{T1}}-{{T2}}+1",
                "incorrect": true
            },
            {
                "name": "A3",
                "label": "{{function}}",
                "function": "{{T1}}-{{T2}}-1",
                "incorrect": true
            }
        ],
        "uniques": false
    },
    "algorithm": {
        "name": "trueFalse",
        "template": "Multiple choice – standard",
        "params": {
            "countCorrect": 1,
            "countIncorrect": 2,
            "showCheckIcon": false,
            "columns": 3
        }
    }
}</v>
      </c>
      <c r="C255" s="204" t="str">
        <f t="shared" si="4"/>
        <v>#REF!</v>
      </c>
      <c r="D255" s="205" t="str">
        <f t="shared" si="2"/>
        <v>#REF!</v>
      </c>
    </row>
    <row r="256" ht="15.75" customHeight="1">
      <c r="A256" s="204" t="str">
        <f>Seeds!AA267</f>
        <v>M1-NyO-19b-E-1</v>
      </c>
      <c r="B256" s="204" t="str">
        <f>Seeds!Z267</f>
        <v>{"id":"M1-NyO-19b-E-1","stimulus":"&lt;p&gt;Escribe el resultado de la siguiente resta.&lt;/p&gt;","template":"&lt;p style=\"text-align: center\"&gt;{{T1}} − {{T2}} = {{response}}&lt;/p&gt;","hint":"&lt;p&gt;Quítale {{T2}} a {{T1}}.&lt;/p&gt;","feedback":"&lt;p&gt;Quítale {{T2}} a {{T1}}.&lt;/p&gt;","seed":{"parameters":[{"name":"Q1","label":null,"list":[5,6,7,8,9]},{"name":"Q2","label":null,"list":[5,6,7,8,9]},{"name":"Q3","label":null,"list":[1,2,3,4,5]},{"name":"Q4","label":null,"list":[1,2,3,4,5]}],"calculated":[{"name":"T1","label":"{{function}}","function":"10*{{Q1}}+{{Q2}}","temp":true},{"name":"T2","label":"{{function}}","function":"10*{{Q3}}+{{Q4}}","temp":true},{"name":"A1","label":"{{function}}","function":"{{T1}}-{{T2}}"}],"uniques":false},"algorithm":{"name":"calculateOperation","params":{"method":"equivLiteral","keyboard":"NUMERICAL"}}}</v>
      </c>
      <c r="C256" s="204" t="str">
        <f t="shared" si="4"/>
        <v>#REF!</v>
      </c>
      <c r="D256" s="205" t="str">
        <f t="shared" si="2"/>
        <v>#REF!</v>
      </c>
    </row>
    <row r="257" ht="15.75" customHeight="1">
      <c r="A257" s="204" t="str">
        <f>Seeds!AA268</f>
        <v>M1-NyO-19b-A-1</v>
      </c>
      <c r="B257" s="204" t="str">
        <f>Seeds!Z268</f>
        <v>{"id":"M1-NyO-19b-A-1","stimulus":"&lt;p&gt;Un carpintero tiene que clavar {{T1}} clavos. Si ya ha colocado {{T2}}, ¿cuántos le faltan?&lt;/p&gt;","template":"&lt;p&gt;Le faltan por colocar {{response}} clavos.&lt;/p&gt;","hint":"&lt;p&gt;Quítale {{T2}} a {{T1}}.&lt;/p&gt;","feedback":"&lt;p&gt;Quítale {{T2}} a {{T1}}.&lt;/p&gt;&lt;p&gt;{{T1}} − {{T2}} = {{A1}} clavos&lt;/p&gt;","seed":{"parameters":[{"name":"Q1","label":null,"list":[5,6,7,8,9]},{"name":"Q2","label":null,"list":[5,6,7,8,9]},{"name":"Q3","label":null,"list":[1,2,3,4,5]},{"name":"Q4","label":null,"list":[1,2,3,4,5]}],"calculated":[{"name":"T1","label":"{{function}}","function":"10*{{Q1}}+{{Q2}}","temp":true},{"name":"T2","label":"{{function}}","function":"10*{{Q3}}+{{Q4}}","temp":true},{"name":"A1","label":"{{function}}","function":"{{T1}}-{{T2}}"}],"uniques":false},"algorithm":{"name":"calculateOperation","params":{"method":"equivLiteral","keyboard":"NUMERICAL"}}}</v>
      </c>
      <c r="C257" s="204" t="str">
        <f t="shared" si="4"/>
        <v>#REF!</v>
      </c>
      <c r="D257" s="205" t="str">
        <f t="shared" si="2"/>
        <v>#REF!</v>
      </c>
    </row>
    <row r="258" ht="15.75" customHeight="1">
      <c r="A258" s="204" t="str">
        <f>Seeds!AA269</f>
        <v>M1-NyO-19b-A-2</v>
      </c>
      <c r="B258" s="204" t="str">
        <f>Seeds!Z269</f>
        <v>{"id":"M1-NyO-19b-A-2","stimulus":"&lt;p&gt;La escalera más larga de un castillo tiene {{T1}} escalones. Si el guarda del castillo ha subido {{T2}}, ¿cuántos escalones le faltan para llegar arriba?&lt;/p&gt;","template":"&lt;p&gt;Le faltan por subir {{response}} escalones.&lt;/p&gt;","hint":"&lt;p&gt;Quítale {{T2}} a {{T1}}.&lt;/p&gt;","feedback":"&lt;p&gt;Quítale {{T2}} a {{T1}}.&lt;/p&gt;&lt;p&gt;{{T1}} − {{T2}} = {{A1}} escalones&lt;/p&gt;","seed":{"parameters":[{"name":"Q1","label":null,"list":[5,6,7,8,9]},{"name":"Q2","label":null,"list":[5,6,7,8,9]},{"name":"Q3","label":null,"list":[1,2,3,4,5]},{"name":"Q4","label":null,"list":[1,2,3,4,5]}],"calculated":[{"name":"T1","label":"{{function}}","function":"10*{{Q1}}+{{Q2}}","temp":true},{"name":"T2","label":"{{function}}","function":"10*{{Q3}}+{{Q4}}","temp":true},{"name":"A1","label":"{{function}}","function":"{{T1}}-{{T2}}"}],"uniques":false},"algorithm":{"name":"calculateOperation","params":{"method":"equivLiteral","keyboard":"NUMERICAL"}}}</v>
      </c>
      <c r="C258" s="204" t="str">
        <f t="shared" si="4"/>
        <v>#REF!</v>
      </c>
      <c r="D258" s="205" t="str">
        <f t="shared" si="2"/>
        <v>#REF!</v>
      </c>
    </row>
    <row r="259" ht="15.75" customHeight="1">
      <c r="A259" s="204" t="str">
        <f>Seeds!AA270</f>
        <v>M1-NyO-19b-A-3</v>
      </c>
      <c r="B259" s="204" t="str">
        <f>Seeds!Z270</f>
        <v>{"id":"M1-NyO-19b-A-3","stimulus":"&lt;p&gt;Un profesor corrige {{T1}} trabajos cada trimestre. Si ya ha corregido {{T2}}, ¿cuántos le faltan?&lt;/p&gt;","template":"&lt;p&gt;Le faltan por corregir {{response}} trabajos.&lt;/p&gt;","hint":"&lt;p&gt;Quítale {{T2}} a {{T1}}.&lt;/p&gt;","feedback":"&lt;p&gt;Quítale {{T2}} a {{T1}}.&lt;/p&gt;&lt;p&gt;{{T1}} − {{T2}} = {{A1}} trabajos&lt;/p&gt;","seed":{"parameters":[{"name":"Q1","label":null,"list":[5,6,7,8,9]},{"name":"Q2","label":null,"list":[5,6,7,8,9]},{"name":"Q3","label":null,"list":[1,2,3,4,5]},{"name":"Q4","label":null,"list":[1,2,3,4,5]}],"calculated":[{"name":"T1","label":"{{function}}","function":"10*{{Q1}}+{{Q2}}","temp":true},{"name":"T2","label":"{{function}}","function":"10*{{Q3}}+{{Q4}}","temp":true},{"name":"A1","label":"{{function}}","function":"{{T1}}-{{T2}}"}],"uniques":false},"algorithm":{"name":"calculateOperation","params":{"method":"equivLiteral","keyboard":"NUMERICAL"}}}</v>
      </c>
      <c r="C259" s="204" t="str">
        <f t="shared" si="4"/>
        <v>#REF!</v>
      </c>
      <c r="D259" s="205" t="str">
        <f t="shared" si="2"/>
        <v>#REF!</v>
      </c>
    </row>
    <row r="260" ht="15.75" customHeight="1">
      <c r="A260" s="204" t="str">
        <f>Seeds!AA271</f>
        <v>M1-NyO-50a-I-1</v>
      </c>
      <c r="B260" s="204" t="str">
        <f>Seeds!Z271</f>
        <v>{"id":"M1-NyO-50a-I-1","stimulus":"&lt;p&gt;¿Cuál de estas dos restas es correcta?&lt;/p&gt;","hint":"&lt;p&gt;Resta solo las decenas.&lt;/p&gt;","feedback":"&lt;p&gt;Hay que restar solo las decenas.&lt;/p&gt;&lt;p&gt;&lt;b&gt;{{T4}}&lt;/b&gt;{{T5}} − &lt;b&gt;{{T6}}&lt;/b&gt;0 = &lt;b&gt;{{T7}}&lt;/b&gt;{{T5}}&lt;/p&gt;","seed":{"parameters":[{"name":"Q1","label":null,"min":10,"max":50,"step":10},{"name":"Q2","label":null,"min":10,"max":50,"step":1},{"name":"Q3","label":null,"min":10,"max":50,"step":10},{"name":"Q4","label":null,"min":10,"max":50,"step":1},{"name":"Q5","label":null,"min":1,"max":9,"step":1}],"calculated":[{"name":"T1","label":"{{function}}","function":"{{Q1}}+{{Q2}}","temp":true},{"name":"T2","label":"{{function}}","function":"{{Q3}}+{{Q4}}","temp":true},{"name":"T3","label":"{{function}}","function":"{{Q3}}+{{Q4}}+{{Q5}}","temp":true},{"name":"T4","label":"{{function}}","function":"math.floor({{T1}}/10)","temp":true},{"name":"T5","label":"{{function}}","function":"{{T1}}-math.floor({{T1}}/10)*10","temp":true},{"name":"T6","label":"{{function}}","function":"{{Q1}}/10","temp":true},{"name":"T7","label":"{{function}}","function":"math.floor({{Q2}}/10)","temp":true},{"name":"A1","label":"{{T1}} − {{Q1}} = {{Q2}}","function":""},{"name":"A2","label":"{{T2}} − {{Q3}} = {{T3}}","function":"","incorrect":true}],"uniques":true},"algorithm":{"name":"trueFalse","template":"Multiple choice – standard","params":{"countCorrect":1,"countIncorrect":1,  "showCheckIcon": false,
            "columns": 2}}}</v>
      </c>
      <c r="C260" s="204" t="str">
        <f t="shared" si="4"/>
        <v>#REF!</v>
      </c>
      <c r="D260" s="205" t="str">
        <f t="shared" si="2"/>
        <v>#REF!</v>
      </c>
    </row>
    <row r="261" ht="15.75" customHeight="1">
      <c r="A261" s="204" t="str">
        <f>Seeds!AA272</f>
        <v>M1-NyO-50a-E-1</v>
      </c>
      <c r="B261" s="204" t="str">
        <f>Seeds!Z272</f>
        <v>{"id":"M1-NyO-50a-E-1","stimulus":"&lt;p&gt;Calcula esta resta.&lt;/p&gt;","template":"&lt;p style=\"text-align: center\"&gt;{{T1}} − {{T2}} = {{response}}&lt;/p&gt;","hint":"&lt;p&gt;Resta solo las decenas.&lt;/p&gt;","feedback":"&lt;p&gt;Hay que restar solo las decenas.&lt;/p&gt;&lt;p style=\"text-align: center\"&gt;&lt;b&gt;{{T7}}&lt;/b&gt;{{T8}} − &lt;b&gt;{{T9}}&lt;/b&gt;0 = &lt;b&gt;{{T10}}&lt;/b&gt;{{T8}}&lt;/p&gt;","seed":{"parameters":[{"name":"Q1","label":null,"min":21,"max":99,"step":2},{"name":"Q2","label":null,"min":12,"max":98,"step":2}],"calculated":[{"name":"T1","label":"{{function}}","function":" math.max({{Q1}}, {{Q2}})","temp":true},{"name":"T2","label":"{{function}}","function":" math.floor(math.min({{Q1}}, {{Q2}})/10)*10","temp":true},{"name":"T7","label":"{{function}}","function":" math.floor({{T1}}/10)","temp":true},{"name":"T8","label":"{{function}}","function":" {{T1}}-math.floor({{T1}}/10)*10","temp":true},{"name":"T9","label":"{{function}}","function":" {{T2}}/10","temp":true},{"name":"T10","label":"{{function}}","function":" math.floor(({{T1}}-{{T2}})/10)","temp":true},{"name":"A1","label":"{{function}}","function":"{{T1}}-{{T2}}"}],"uniques":true},"algorithm":{"name":"calculateOperation","params":{"method":"equivLiteral","keyboard":"NUMERICAL"}}}</v>
      </c>
      <c r="C261" s="204" t="str">
        <f t="shared" si="4"/>
        <v>#REF!</v>
      </c>
      <c r="D261" s="205" t="str">
        <f t="shared" si="2"/>
        <v>#REF!</v>
      </c>
    </row>
    <row r="262" ht="15.75" customHeight="1">
      <c r="A262" s="204" t="str">
        <f>Seeds!AA273</f>
        <v>M1-NyO-41a-I-1</v>
      </c>
      <c r="B262" s="204" t="str">
        <f>Seeds!Z273</f>
        <v>{"id":"M1-NyO-41a-I-1","stimulus":"&lt;p&gt;Observa esta operación y responde a la siguiente pregunta.&lt;/p&gt;&lt;p style=\"text-align: center;\"&gt;{{Q1}} + {{Q2}} = {{T1}}&lt;/p&gt;&lt;p&gt;¿Cuál es el resultado de esta resta?&lt;/p&gt;","template":"&lt;p style=\"text-align: center\"&gt;{{T1}} − {{Q1}} = {{response}}&lt;/p&gt;","hint":"&lt;p&gt;La suma y la resta son operaciones inversas.&lt;/p&gt;","feedback":"&lt;p&gt;La suma y la resta son operaciones inversas.&lt;/p&gt;&lt;p&gt;Observa:&lt;/p&gt;&lt;p style=\"text-align: center\"&gt;{{Q1}} + {{Q2}} = {{T1}}&lt;/p&gt;&lt;p style=\"text-align: center\"&gt;{{T1}} − {{Q1}} = {{Q2}}&lt;/p&gt;","seed":{"parameters":[{"name":"Q1","label":null,"min":1,"max":20,"step":1},{"name":"Q2","label":null,"min":1,"max":20,"step":1},{"name":"Q3","label":null,"min":1,"max":20,"step":1},{"name":"Q4","label":null,"min":1,"max":20,"step":1}],"calculated":[{"name":"T1","label":"{{function}}","function":"{{Q1}}+{{Q2}}","temp":true},{"name":"A1","label":"{{function}}","function":"{{Q2}}"},{"name":"A2","label":"{{function}}","function":"{{Q3}}","incorrect":true},{"name":"A3","label":"{{function}}","function":"{{Q4}}","incorrect":true}],"uniques":true},"algorithm":{"name":"calculateOperation","template":"Cloze with drag &amp; drop","params":{"keyboard":"NUMERICAL"}}}</v>
      </c>
      <c r="C262" s="204" t="str">
        <f t="shared" si="4"/>
        <v>#REF!</v>
      </c>
      <c r="D262" s="205" t="str">
        <f t="shared" si="2"/>
        <v>#REF!</v>
      </c>
    </row>
    <row r="263" ht="15.75" customHeight="1">
      <c r="A263" s="204" t="str">
        <f>Seeds!AA274</f>
        <v>M1-NyO-41a-I-2</v>
      </c>
      <c r="B263" s="204" t="str">
        <f>Seeds!Z274</f>
        <v>{"id":"M1-NyO-41a-I-2","stimulus":"&lt;p&gt;Si {{Q1}} + {{Q2}} = {{T1}}, ¿cuál es el resultado de la siguiente resta?&lt;/p&gt;&lt;p style=\"text-align: center;\"&gt;{{T1}} − {{Q1}} = ...&lt;/p&gt;","hint":"&lt;p&gt;La suma y la resta son operaciones inversas.&lt;/p&gt;","feedback":"&lt;p&gt;La suma y la resta son operaciones inversas.&lt;/p&gt;&lt;p&gt;Observa:&lt;/p&gt;&lt;p style=\"text-align: center;\"&gt;{{Q1}} + {{Q2}} = {{T1}}&lt;/p&gt;&lt;p style=\"text-align: center;\"&gt;{{T1}} − {{Q1}} = {{Q2}}&lt;/p&gt;","seed":{"parameters":[{"name":"Q1","label":null,"min":1,"max":20,"step":1},{"name":"Q2","label":null,"min":1,"max":20,"step":1},{"name":"Q3","label":null,"min":1,"max":20,"step":1},{"name":"Q4","label":null,"min":1,"max":20,"step":1}],"calculated":[{"name":"T1","label":"{{function}}","function":"{{Q1}}+{{Q2}}","temp":true},{"name":"A1","label":"{{function}}","function":"{{Q2}}"},{"name":"A2","label":"{{function}}","function":"{{Q3}}","incorrect":true},{"name":"A3","label":"{{function}}","function":"{{Q4}}","incorrect":true}],"uniques":true},"algorithm":{"name":"trueFalse","template":"Multiple choice – standard","params":{"countCorrect":1,"countIncorrect":2,"showCheckIcon":false,"columns":3}}}</v>
      </c>
      <c r="C263" s="204" t="str">
        <f t="shared" si="4"/>
        <v>#REF!</v>
      </c>
      <c r="D263" s="205" t="str">
        <f t="shared" si="2"/>
        <v>#REF!</v>
      </c>
    </row>
    <row r="264" ht="15.75" customHeight="1">
      <c r="A264" s="204" t="str">
        <f>Seeds!AA275</f>
        <v>M1-NyO-41a-E-1</v>
      </c>
      <c r="B264" s="204" t="str">
        <f>Seeds!Z275</f>
        <v>{"id":"M1-NyO-41a-E-1","stimulus":"&lt;p&gt;Observa esta suma: {{Q1}} + {{Q2}} = {{T1}}.&lt;/p&gt;&lt;p&gt;Ahora, calcula el resultado de la resta.&lt;/p&gt;","template":"&lt;p style=\"text-align: center;\"&gt;{{T1}} − {{Q1}} = {{response}}&lt;/p&gt;","hint":"&lt;p&gt;La suma y la resta son operaciones inversas.&lt;/p&gt;","feedback":"&lt;p&gt;La suma y la resta son operaciones inversas.&lt;/p&gt;&lt;p&gt;Observa:&lt;/p&gt;&lt;p style=\"text-align: center;\"&gt;{{Q1}} + {{Q2}} = {{T1}}&lt;/p&gt;&lt;p style=\"text-align: center;\"&gt;{{T1}} − {{Q1}} = {{Q2}}&lt;/p&gt;","seed":{"parameters":[{"name":"Q1","label":null,"min":1,"max":20,"step":1},{"name":"Q2","label":null,"min":1,"max":20,"step":1}],"calculated":[{"name":"T1","label":"{{function}}","function":" {{Q1}}+{{Q2}}","temp":true},{"name":"A1","label":"{{function}}","function":"{{Q2}}"}],"uniques":true},"algorithm":{"name":"calculateOperation","params":{"method":"equivLiteral","keyboard":"NUMERICAL"}}}</v>
      </c>
      <c r="C264" s="204" t="str">
        <f t="shared" si="4"/>
        <v>#REF!</v>
      </c>
      <c r="D264" s="205" t="str">
        <f t="shared" si="2"/>
        <v>#REF!</v>
      </c>
    </row>
    <row r="265" ht="15.75" customHeight="1">
      <c r="A265" s="204" t="str">
        <f>Seeds!AA276</f>
        <v>M1-NyO-51a-I-1</v>
      </c>
      <c r="B265" s="204" t="str">
        <f>Seeds!Z276</f>
        <v>{"id":"M1-NyO-51a-I-1","stimulus":"&lt;p&gt;Elige el número que completa esta suma.&lt;/p&gt;","template":"&lt;p style=\"text-align: center;\"&gt;{{response}} + {{Q2}} = {{T1}}&lt;/p&gt;","hint":"&lt;p&gt;¿Qué número hay que sumar a {{Q2}} para llegar hasta {{T1}}?&lt;/p&gt;","feedback":"&lt;p&gt;Si se suman {{Q1}} y {{Q2}} el resultado es {{T1}}.&lt;/p&gt;","seed":{"parameters":[{"name":"Q1","label":null,"min":1,"max":12,"step":1},{"name":"Q2","label":null,"min":1,"max":12,"step":1},{"name":"Q3","label":null,"min":1,"max":12,"step":1},{"name":"Q4","label":null,"min":1,"max":12,"step":1}],"calculated":[{"name":"T1","label":"{{function}}","function":" {{Q1}}+{{Q2}}","temp":true},{"name":"A1","label":"{{function}}","function":" {{Q1}}","group":1,"incorrect":false},{"name":"A2","label":"{{function}}","function":" {{Q3}}","group":1,"incorrect":true},{"name":"A3","label":"{{function}}","function":" {{Q4}}","group":1,"incorrect":true}],"uniques":true},"algorithm":{"name":"groupResponses","template":"Cloze with drop down"}}</v>
      </c>
      <c r="C265" s="204" t="str">
        <f t="shared" si="4"/>
        <v>#REF!</v>
      </c>
      <c r="D265" s="205" t="str">
        <f t="shared" si="2"/>
        <v>#REF!</v>
      </c>
    </row>
    <row r="266" ht="15.75" customHeight="1">
      <c r="A266" s="204" t="str">
        <f>Seeds!AA277</f>
        <v>M1-NyO-51a-I-2</v>
      </c>
      <c r="B266" s="204" t="str">
        <f>Seeds!Z277</f>
        <v>{"id":"M1-NyO-51a-I-2","stimulus":"&lt;p&gt;Elige el número que completa esta suma.&lt;/p&gt;","template":"&lt;p style=\"text-align: center;\"&gt;{{Q1}} + {{response}} = {{T1}}&lt;/p&gt;","hint":"&lt;p&gt;¿Qué número hay que sumar a {{Q1}} para llegar hasta {{T1}}?&lt;/p&gt;","feedback":"&lt;p&gt;Si se suman {{Q1}} y {{Q2}} el resultado es {{T1}}.&lt;/p&gt;","seed":{"parameters":[{"name":"Q1","label":null,"min":1,"max":12,"step":1},{"name":"Q2","label":null,"min":1,"max":12,"step":1},{"name":"Q3","label":null,"min":1,"max":12,"step":1},{"name":"Q4","label":null,"min":1,"max":12,"step":1}],"calculated":[{"name":"T1","label":"{{function}}","function":" {{Q1}}+{{Q2}}","temp":true},{"name":"A1","label":"{{function}}","function":" {{Q2}}","group":1,"incorrect":false},{"name":"A2","label":"{{function}}","function":" {{Q3}}","group":1,"incorrect":true},{"name":"A3","label":"{{function}}","function":" {{Q4}}","group":1,"incorrect":true}],"uniques":true},"algorithm":{"name":"groupResponses","template":"Cloze with drop down"}}</v>
      </c>
      <c r="C266" s="204" t="str">
        <f t="shared" si="4"/>
        <v>#REF!</v>
      </c>
      <c r="D266" s="205" t="str">
        <f t="shared" si="2"/>
        <v>#REF!</v>
      </c>
    </row>
    <row r="267" ht="15.75" customHeight="1">
      <c r="A267" s="204" t="str">
        <f>Seeds!AA278</f>
        <v>M1-NyO-51a-I-3</v>
      </c>
      <c r="B267" s="204" t="str">
        <f>Seeds!Z278</f>
        <v>{"id":"M1-NyO-51a-I-3","stimulus":"&lt;p&gt;Elige el número que completa esta resta.&lt;/p&gt;","template":"&lt;p style=\"text-align: center;\"&gt;{{response}} − {{Q1}} = {{Q2}}&lt;/p&gt;","hint":"&lt;p&gt;¿A qué número hay que restar {{Q1}} para que el resultado sea {{Q2}}?&lt;/p&gt;","feedback":"&lt;p&gt;Si se resta {{Q1}} a {{T1}} se obtiene {{Q2}}.&lt;/p&gt;","seed":{"parameters":[{"name":"Q1","label":null,"min":1,"max":12,"step":1},{"name":"Q2","label":null,"min":1,"max":12,"step":1},{"name":"Q3","label":null,"min":1,"max":12,"step":1},{"name":"Q4","label":null,"min":1,"max":12,"step":1}],"calculated":[{"name":"T1","label":"{{function}}","function":" {{Q1}}+{{Q2}}","temp":true},{"name":"T2","label":"{{function}}","function":" {{Q1}}+{{Q3}}","temp":true},{"name":"T3","label":"{{function}}","function":" {{Q1}}+{{Q4}}","temp":true},{"name":"A1","label":"{{function}}","function":" {{T1}}","group":1,"incorrect":false},{"name":"A2","label":"{{function}}","function":" {{T2}}","group":1,"incorrect":true},{"name":"A3","label":"{{function}}","function":" {{T3}}","group":1,"incorrect":true}],"uniques":true},"algorithm":{"name":"groupResponses","template":"Cloze with drop down"}}</v>
      </c>
      <c r="C267" s="204" t="str">
        <f t="shared" si="4"/>
        <v>#REF!</v>
      </c>
      <c r="D267" s="205" t="str">
        <f t="shared" si="2"/>
        <v>#REF!</v>
      </c>
    </row>
    <row r="268" ht="15.75" customHeight="1">
      <c r="A268" s="204" t="str">
        <f>Seeds!AA279</f>
        <v>M1-NyO-51a-I-4</v>
      </c>
      <c r="B268" s="204" t="str">
        <f>Seeds!Z279</f>
        <v>{"id":"M1-NyO-51a-I-4","stimulus":"&lt;p&gt;Elige el número que completa esta resta.&lt;/p&gt;","template":"&lt;p style=\"text-align: center;\"&gt;{{T1}} − {{response}} = {{Q2}}&lt;/p&gt;","hint":"&lt;p&gt;¿Cuánto hay que restar a {{T1}} para que el resultado sea {{Q2}}?&lt;/p&gt;","feedback":"&lt;p&gt;Si se resta {{Q1}} a {{T1}} se obtiene {{Q2}}.&lt;/p&gt;","seed":{"parameters":[{"name":"Q1","label":null,"min":1,"max":12,"step":1},{"name":"Q2","label":null,"min":1,"max":12,"step":1},{"name":"Q3","label":null,"min":1,"max":12,"step":1},{"name":"Q4","label":null,"min":1,"max":12,"step":1}],"calculated":[{"name":"T1","label":"{{function}}","function":" {{Q1}}+{{Q2}}","temp":true},{"name":"A1","label":"{{function}}","function":" {{Q1}}","group":1,"incorrect":false},{"name":"A2","label":"{{function}}","function":" {{Q3}}","group":1,"incorrect":true},{"name":"A3","label":"{{function}}","function":" {{Q4}}","group":1,"incorrect":true}],"uniques":true},"algorithm":{"name":"groupResponses","template":"Cloze with drop down"}}</v>
      </c>
      <c r="C268" s="204" t="str">
        <f t="shared" si="4"/>
        <v>#REF!</v>
      </c>
      <c r="D268" s="205" t="str">
        <f t="shared" si="2"/>
        <v>#REF!</v>
      </c>
    </row>
    <row r="269" ht="15.75" customHeight="1">
      <c r="A269" s="204" t="str">
        <f>Seeds!AA280</f>
        <v>M1-NyO-51a-E-1</v>
      </c>
      <c r="B269" s="204" t="str">
        <f>Seeds!Z280</f>
        <v>{"id":"M1-NyO-51a-E-1","stimulus":"&lt;p&gt;¿Cuál es el término que falta en esta suma? Escribe tu respuesta.&lt;/p&gt;","template":"&lt;p style=\"text-align: center;\"&gt;{{response}} + {{Q2}} = {{T1}}&lt;/p&gt;","hint":"&lt;p&gt;¿Qué número hay que sumar a {{Q2}} para llegar hasta {{T1}}?&lt;/p&gt;","feedback":"&lt;p&gt;Si se suman {{Q1}} y {{Q2}} el resultado es {{T1}}.&lt;/p&gt;","seed":{"parameters":[{"name":"Q1","label":null,"min":1,"max":12,"step":1},{"name":"Q2","label":null,"min":1,"max":12,"step":1}],"calculated":[{"name":"T1","label":"{{function}}","function":"{{Q1}}+{{Q2}}","temp":true},{"name":"A1","label":"{{function}}","function":"{{Q1}}"}],"uniques":true},"algorithm":{"name":"calculateOperation","params":{"method":"equivLiteral","keyboard":"NUMERICAL"}}}</v>
      </c>
      <c r="C269" s="204" t="str">
        <f t="shared" si="4"/>
        <v>#REF!</v>
      </c>
      <c r="D269" s="205" t="str">
        <f t="shared" si="2"/>
        <v>#REF!</v>
      </c>
    </row>
    <row r="270" ht="15.75" customHeight="1">
      <c r="A270" s="204" t="str">
        <f>Seeds!AA281</f>
        <v>M1-NyO-51a-E-2</v>
      </c>
      <c r="B270" s="204" t="str">
        <f>Seeds!Z281</f>
        <v>{"id":"M1-NyO-51a-E-2","stimulus":"&lt;p&gt;¿Cuál es el término que falta en esta suma? Escribe tu respuesta.&lt;/p&gt;","template":"&lt;p style=\"text-align: center;\"&gt;{{Q1}} + {{response}} = {{T1}}&lt;/p&gt;","hint":"&lt;p&gt;¿Qué número hay que sumar a {{Q1}} para llegar hasta {{T1}}?&lt;/p&gt;","feedback":"&lt;p&gt;Si se suman {{Q1}} y {{Q2}} el resultado es {{T1}}.&lt;/p&gt;","seed":{"parameters":[{"name":"Q1","label":null,"min":1,"max":12,"step":1},{"name":"Q2","label":null,"min":1,"max":12,"step":1}],"calculated":[{"name":"T1","label":"{{function}}","function":"{{Q1}}+{{Q2}}","temp":true},{"name":"A1","label":"{{function}}","function":"{{Q2}}"}],"uniques":true},"algorithm":{"name":"calculateOperation","params":{"method":"equivLiteral","keyboard":"NUMERICAL"}}}</v>
      </c>
      <c r="C270" s="204" t="str">
        <f t="shared" si="4"/>
        <v>#REF!</v>
      </c>
      <c r="D270" s="205" t="str">
        <f t="shared" si="2"/>
        <v>#REF!</v>
      </c>
    </row>
    <row r="271" ht="15.75" customHeight="1">
      <c r="A271" s="204" t="str">
        <f>Seeds!AA282</f>
        <v>M1-NyO-51a-E-3</v>
      </c>
      <c r="B271" s="204" t="str">
        <f>Seeds!Z282</f>
        <v>{"id":"M1-NyO-51a-E-3","stimulus":"&lt;p&gt;¿Cuál es el término que falta en esta resta? Escribe tu respuesta.&lt;/p&gt;","template":"&lt;p style=\"text-align: center;\"&gt;{{response}} − {{Q1}} = {{Q2}}&lt;/p&gt;","hint":"&lt;p&gt;¿A qué número hay que restar {{Q1}} para que el resultado sea {{Q2}}?&lt;/p&gt;","feedback":"&lt;p&gt;Si se resta {{Q1}} a {{T1}} se obtiene {{Q2}}.&lt;/p&gt;","seed":{"parameters":[{"name":"Q1","label":null,"min":1,"max":12,"step":1},{"name":"Q2","label":null,"min":1,"max":12,"step":1}],"calculated":[{"name":"T1","label":"{{function}}","function":" {{Q1}}+{{Q2}}","temp":true},{"name":"A1","label":"{{function}}","function":"{{Q1}}+{{Q2}}"}],"uniques":true},"algorithm":{"name":"calculateOperation","params":{"method":"equivLiteral","keyboard":"NUMERICAL"}}}</v>
      </c>
      <c r="C271" s="204" t="str">
        <f t="shared" si="4"/>
        <v>#REF!</v>
      </c>
      <c r="D271" s="205" t="str">
        <f t="shared" si="2"/>
        <v>#REF!</v>
      </c>
    </row>
    <row r="272" ht="15.75" customHeight="1">
      <c r="A272" s="204" t="str">
        <f>Seeds!AA283</f>
        <v>M1-NyO-51a-E-4</v>
      </c>
      <c r="B272" s="204" t="str">
        <f>Seeds!Z283</f>
        <v>{"id":"M1-NyO-51a-E-4","stimulus":"&lt;p&gt;¿Cuál es el término que falta en esta resta? Escribe tu respuesta.&lt;/p&gt;","template":"&lt;p style=\"text-align: center;\"&gt;{{T1}} − {{response}} = {{Q2}}&lt;/p&gt;","hint":"&lt;p&gt;¿Cuánto hay que restar a {{T1}} para que el resultado sea {{Q2}}?&lt;/p&gt;","feedback":"&lt;p&gt;Si se resta {{Q1}} a {{T1}} se obtiene {{Q2}}.&lt;/p&gt;","seed":{"parameters":[{"name":"Q1","label":null,"min":1,"max":12,"step":1},{"name":"Q2","label":null,"min":1,"max":12,"step":1}],"calculated":[{"name":"T1","label":"{{function}}","function":" {{Q1}}+{{Q2}}","temp":true},{"name":"A1","label":"{{function}}","function":"{{Q1}}"}],"uniques":true},"algorithm":{"name":"calculateOperation","params":{"method":"equivLiteral","keyboard":"NUMERICAL"}}}</v>
      </c>
      <c r="C272" s="204" t="str">
        <f t="shared" si="4"/>
        <v>#REF!</v>
      </c>
      <c r="D272" s="205" t="str">
        <f t="shared" si="2"/>
        <v>#REF!</v>
      </c>
    </row>
    <row r="273" ht="15.75" customHeight="1">
      <c r="A273" s="204" t="str">
        <f>Seeds!AA284</f>
        <v>M1-NyO-52a-I-1</v>
      </c>
      <c r="B273" s="204" t="str">
        <f>Seeds!Z284</f>
        <v>{"id":"M1-NyO-52a-I-1","stimulus":"&lt;p&gt;Selecciona la suma correcta.&lt;/p&gt;","hint":"&lt;p&gt;A los dos lados de un igual tiene que haber el mismo valor.&lt;/p&gt;","feedback":"&lt;p&gt;A los dos lados de un igual tiene que haber el mismo valor.&lt;/p&gt;","seed":{"parameters":[{"name":"Q1","label":null,"min":1,"max":12,"step":1},{"name":"Q2","label":null,"min":1,"max":12,"step":1},{"name":"Q3","label":null,"min":1,"max":12,"step":1},{"name":"Q4","label":null,"min":1,"max":12,"step":1},{"name":"Q5","label":null,"min":1,"max":12,"step":1},{"name":"Q6","label":null,"min":1,"max":12,"step":1}],"calculated":[{"name":"T1","label":"{{function}}","function":"{{Q1}}+{{Q2}}","temp":true},{"name":"T2","label":"{{function}}","function":" {{Q3}}+{{Q6}}","temp":true},{"name":"T3","label":"{{function}}","function":"{{Q5}}+{{Q4}}","temp":true},{"name":"A1","label":"{{Q1}} + {{Q2}} = {{T1}}","function":"","incorrect":false},{"name":"A2","label":"{{T1}} = {{Q1}} + {{Q2}}","function":"","incorrect":false},{"name":"A3","label":"{{Q3}} + {{Q4}} = {{T2}}","function":"","incorrect":true},{"name":"A4","label":"{{T3}} = {{Q5}} + {{Q6}}","function":"","incorrect":true}],"uniques":true},"algorithm":{"name":"trueFalse","template":"Multiple choice – standard","params":{"countCorrect":1,"countIncorrect":2,"showCheckIcon":false,"columns":3}}}</v>
      </c>
      <c r="C273" s="204" t="str">
        <f t="shared" si="4"/>
        <v>#REF!</v>
      </c>
      <c r="D273" s="205" t="str">
        <f t="shared" si="2"/>
        <v>#REF!</v>
      </c>
    </row>
    <row r="274" ht="15.75" customHeight="1">
      <c r="A274" s="204" t="str">
        <f>Seeds!AA285</f>
        <v>M1-NyO-52a-I-2</v>
      </c>
      <c r="B274" s="204" t="str">
        <f>Seeds!Z285</f>
        <v>{"id":"M1-NyO-52a-I-2","stimulus":"&lt;p&gt;Selecciona la resta correcta.&lt;/p&gt;","hint":"&lt;p&gt;A los dos lados de un igual tiene que haber el mismo valor.&lt;/p&gt;","feedback":"&lt;p&gt;A los dos lados de un igual tiene que haber el mismo valor.&lt;/p&gt;","seed":{"parameters":[{"name":"Q1","label":null,"min":1,"max":12,"step":1},{"name":"Q2","label":null,"min":1,"max":12,"step":1},{"name":"Q3","label":null,"min":1,"max":12,"step":1},{"name":"Q4","label":null,"min":1,"max":12,"step":1},{"name":"Q5","label":null,"min":1,"max":12,"step":1},{"name":"Q6","label":null,"min":1,"max":12,"step":1},{"name":"Q7","label":null,"min":1,"max":12,"step":1},{"name":"Q8","label":null,"min":1,"max":12,"step":1}],"calculated":[{"name":"T1","label":"{{function}}","function":"{{Q1}}+{{Q2}}","temp":true},{"name":"T2","label":"{{function}}","function":" {{Q3}}+{{Q6}}","temp":true},{"name":"T3","label":"{{function}}","function":"{{Q5}}+{{Q4}}","temp":true},{"name":"T4","label":"{{function}}","function":"{{Q7}}+{{Q8}}","temp":true},{"name":"A1","label":"{{T1}} − {{Q1}} = {{Q2}}","function":"","incorrect":false},{"name":"A2","label":"{{Q6}} = {{T2}} − {{Q3}}","function":"","incorrect":false},{"name":"A3","label":"{{T3}} − {{Q5}} = {{Q6}}","function":"","incorrect":true},{"name":"A4","label":"{{Q8}} = {{T4}} − {{Q6}}","function":"","incorrect":true}],"uniques":true},"algorithm":{"name":"trueFalse","template":"Multiple choice – standard","params":{"countCorrect":1,"countIncorrect":2,"showCheckIcon":false,"columns":3}}}</v>
      </c>
      <c r="C274" s="204" t="str">
        <f t="shared" si="4"/>
        <v>#REF!</v>
      </c>
      <c r="D274" s="205" t="str">
        <f t="shared" si="2"/>
        <v>#REF!</v>
      </c>
    </row>
    <row r="275" ht="15.75" customHeight="1">
      <c r="A275" s="204" t="str">
        <f>Seeds!AA286</f>
        <v>M1-NyO-23a-I-1</v>
      </c>
      <c r="B275" s="204" t="str">
        <f>Seeds!Z286</f>
        <v>{
    "id": "M1-NyO-23a-I-1",
    "stimulus": "&lt;p&gt;Selecciona cuál es el siguiente dibujo de esta serie.&lt;/p&gt;&lt;div style=\"display:flex; justify-content:center;\"&gt;&lt;img src=\"https://blueberry-assets.oneclick.es/{{Q1}}\" width=\"150\"&gt;&lt;/img&gt;&lt;img src=\"https://blueberry-assets.oneclick.es/{{Q2}}\" width=\"150\"&gt;&lt;/img&gt;&lt;img src=\"https://blueberry-assets.oneclick.es/{{Q3}}\" width=\"150\"&gt;&lt;/img&gt;&lt;img src=\"https://blueberry-assets.oneclick.es/{{Q1}}\" width=\"150\"&gt;&lt;/img&gt;&lt;img src=\"https://blueberry-assets.oneclick.es/{{Q2}}\" width=\"150\"&gt;&lt;/img&gt;&lt;/div&gt;",
    "hint": "&lt;p&gt;Fíjate en los colores de la secuencia.&lt;/p&gt;",
    "feedback": "&lt;p&gt;Fíjate en los colores de la secuencia.&lt;/p&gt;",
    "seed": {
        "parameters": [
            {
                "name": "Q1",
                "label": null,
                "list": [
                    "M1_NyO_23a_1.svg",
                    "M1_NyO_23a_2.svg",
                    "M1_NyO_23a_3.svg"
                ]
            },
            {
                "name": "Q2",
                "label": null,
                "list": [
                    "M1_NyO_23a_1.svg",
                    "M1_NyO_23a_2.svg",
                    "M1_NyO_23a_3.svg"
                ]
            },
            {
                "name": "Q3",
                "label": null,
                "list": [
                    "M1_NyO_23a_1.svg",
                    "M1_NyO_23a_2.svg",
                    "M1_NyO_23a_3.svg"
                ]
            }
        ],
        "calculated": [
            {
                "name": "A1",
                "label": "&lt;div style=\"display:flex; justify-content:center;\"&gt;&lt;img src=\"https://blueberry-assets.oneclick.es/{{Q1}}\" width=\"250\"&gt;&lt;/img&gt;&lt;/div&gt;",
                "incorrect": true
            },
            {
                "name": "A2",
                "label": "&lt;div style=\"display:flex; justify-content:center;\"&gt;&lt;img src=\"https://blueberry-assets.oneclick.es/{{Q2}}\" width=\"250\"&gt;&lt;/img&gt;&lt;/div&gt;",
                "incorrect": true
            },
            {
                "name": "A3",
                "label": "&lt;div style=\"display:flex; justify-content:center;\"&gt;&lt;img src=\"https://blueberry-assets.oneclick.es/{{Q3}}\" width=\"250\"&gt;&lt;/img&gt;&lt;/div&gt;"
            }
        ],
        "uniques": true
    },
    "algorithm": {
        "name": "trueFalse",
        "template": "Multiple choice – standard",
        "params": {
            "countCorrect": 1,
            "countIncorrect": 2,
            "showCheckIcon": false,
            "columns": 3
        }
    }
}</v>
      </c>
      <c r="C275" s="204" t="str">
        <f t="shared" si="4"/>
        <v>#REF!</v>
      </c>
      <c r="D275" s="205" t="str">
        <f t="shared" si="2"/>
        <v>#REF!</v>
      </c>
    </row>
    <row r="276" ht="15.75" customHeight="1">
      <c r="A276" s="204" t="str">
        <f>Seeds!AA287</f>
        <v>M1-NyO-23a-I-2</v>
      </c>
      <c r="B276" s="204" t="str">
        <f>Seeds!Z287</f>
        <v>{
    "id": "M1-NyO-23a-I-2",
    "stimulus": "&lt;p&gt;Selecciona cuál es el siguiente dibujo de esta serie.&lt;/p&gt;&lt;div style=\"display:flex; justify-content:center;\"&gt;&lt;img src=\"https://blueberry-assets.oneclick.es/{{Q1}}\" width=\"150\"&gt;&lt;/img&gt;&lt;img src=\"https://blueberry-assets.oneclick.es/{{Q2}}\" width=\"150\"&gt;&lt;/img&gt;&lt;img src=\"https://blueberry-assets.oneclick.es/{{Q3}}\" width=\"150\"&gt;&lt;/img&gt;&lt;img src=\"https://blueberry-assets.oneclick.es/{{Q1}}\" width=\"150\"&gt;&lt;/img&gt;&lt;img src=\"https://blueberry-assets.oneclick.es/{{Q2}}\" width=\"150\"&gt;&lt;/img&gt;&lt;/div&gt;",
    "hint": "&lt;p&gt;Fíjate en los colores de la secuencia.&lt;/p&gt;",
    "feedback": "&lt;p&gt;Fíjate en los colores de la secuencia.&lt;/p&gt;",
    "seed": {
        "parameters": [
            {
                "name": "Q1",
                "label": null,
                "list": [
                    "M1_NyO_23a_4.svg",
                    "M1_NyO_23a_5.svg",
                    "M1_NyO_23a_6.svg"
                ]
            },
            {
                "name": "Q2",
                "label": null,
                "list": [
                    "M1_NyO_23a_4.svg",
                    "M1_NyO_23a_5.svg",
                    "M1_NyO_23a_6.svg"
                ]
            },
            {
                "name": "Q3",
                "label": null,
                "list": [
                    "M1_NyO_23a_4.svg",
                    "M1_NyO_23a_5.svg",
                    "M1_NyO_23a_6.svg"
                ]
            }
        ],
        "calculated": [
            {
                "name": "A1",
                "label": "&lt;div style=\"display:flex; justify-content:center;\"&gt;&lt;img src=\"https://blueberry-assets.oneclick.es/{{Q1}}\" width=\"250\"&gt;&lt;/img&gt;&lt;/div&gt;",
                "incorrect": true
            },
            {
                "name": "A2",
                "label": "&lt;div style=\"display:flex; justify-content:center;\"&gt;&lt;img src=\"https://blueberry-assets.oneclick.es/{{Q2}}\" width=\"250\"&gt;&lt;/img&gt;&lt;/div&gt;",
                "incorrect": true
            },
            {
                "name": "A3",
                "label": "&lt;div style=\"display:flex; justify-content:center;\"&gt;&lt;img src=\"https://blueberry-assets.oneclick.es/{{Q3}}\" width=\"250\"&gt;&lt;/img&gt;&lt;/div&gt;"
            }
        ],
        "uniques": true
    },
    "algorithm": {
        "name": "trueFalse",
        "template": "Multiple choice – standard",
        "params": {
            "countCorrect": 1,
            "countIncorrect": 2,
            "showCheckIcon": false,
            "columns": 3
        }
    }
}</v>
      </c>
      <c r="C276" s="204" t="str">
        <f t="shared" si="4"/>
        <v>#REF!</v>
      </c>
      <c r="D276" s="205" t="str">
        <f t="shared" si="2"/>
        <v>#REF!</v>
      </c>
    </row>
    <row r="277" ht="15.75" customHeight="1">
      <c r="A277" s="204" t="str">
        <f>Seeds!AA288</f>
        <v>M1-NyO-23a-I-3</v>
      </c>
      <c r="B277" s="204" t="str">
        <f>Seeds!Z288</f>
        <v>{
    "id": "M1-NyO-23a-I-3",
    "stimulus": "&lt;p&gt;Selecciona cuál es el siguiente dibujo de esta serie.&lt;/p&gt;&lt;div style=\"display:flex; justify-content:center;\"&gt;&lt;img src=\"https://blueberry-assets.oneclick.es/{{Q1}}\" width=\"150\"&gt;&lt;/img&gt;&lt;img src=\"https://blueberry-assets.oneclick.es/{{Q2}}\" width=\"150\"&gt;&lt;/img&gt;&lt;img src=\"https://blueberry-assets.oneclick.es/{{Q3}}\" width=\"150\"&gt;&lt;/img&gt;&lt;img src=\"https://blueberry-assets.oneclick.es/{{Q1}}\" width=\"150\"&gt;&lt;/img&gt;&lt;img src=\"https://blueberry-assets.oneclick.es/{{Q2}}\" width=\"150\"&gt;&lt;/img&gt;&lt;/div&gt;",
    "hint": "&lt;p&gt;Fíjate en los colores de la secuencia.&lt;/p&gt;",
    "feedback": "&lt;p&gt;Fíjate en los colores de la secuencia.&lt;/p&gt;",
    "seed": {
        "parameters": [
            {
                "name": "Q1",
                "label": null,
                "list": [
                    "M1_NyO_23a_7.svg",
                    "M1_NyO_23a_8.svg",
                    "M1_NyO_23a_9.svg"
                ]
            },
            {
                "name": "Q2",
                "label": null,
                "list": [
                    "M1_NyO_23a_7.svg",
                    "M1_NyO_23a_8.svg",
                    "M1_NyO_23a_9.svg"
                ]
            },
            {
                "name": "Q3",
                "label": null,
                "list": [
                    "M1_NyO_23a_7.svg",
                    "M1_NyO_23a_8.svg",
                    "M1_NyO_23a_9.svg"
                ]
            }
        ],
        "calculated": [
            {
                "name": "A1",
                "label": "&lt;div style=\"display:flex; justify-content:center;\"&gt;&lt;img src=\"https://blueberry-assets.oneclick.es/{{Q1}}\" width=\"250\"&gt;&lt;/img&gt;&lt;/div&gt;",
                "incorrect": true
            },
            {
                "name": "A2",
                "label": "&lt;div style=\"display:flex; justify-content:center;\"&gt;&lt;img src=\"https://blueberry-assets.oneclick.es/{{Q2}}\" width=\"250\"&gt;&lt;/img&gt;&lt;/div&gt;",
                "incorrect": true
            },
            {
                "name": "A3",
                "label": "&lt;div style=\"display:flex; justify-content:center;\"&gt;&lt;img src=\"https://blueberry-assets.oneclick.es/{{Q3}}\" width=\"250\"&gt;&lt;/img&gt;&lt;/div&gt;"
            }
        ],
        "uniques": true
    },
    "algorithm": {
        "name": "trueFalse",
        "template": "Multiple choice – standard",
        "params": {
            "countCorrect": 1,
            "countIncorrect": 2,
            "showCheckIcon": false,
            "columns": 3
        }
    }
}</v>
      </c>
      <c r="C277" s="204" t="str">
        <f t="shared" si="4"/>
        <v>#REF!</v>
      </c>
      <c r="D277" s="205" t="str">
        <f t="shared" si="2"/>
        <v>#REF!</v>
      </c>
    </row>
    <row r="278" ht="15.75" customHeight="1">
      <c r="A278" s="204" t="str">
        <f>Seeds!AA289</f>
        <v>M1-NyO-42a-I-1</v>
      </c>
      <c r="B278" s="204" t="str">
        <f>Seeds!Z289</f>
        <v>{
    "id": "M1-NyO-42a-I-1",
    "stimulus": "&lt;p&gt;Selecciona cuál es el siguiente dibujo de esta serie.&lt;/p&gt;&lt;div style=\"display:flex; justify-content:center;\"&gt;&lt;img src=\"https://blueberry-assets.oneclick.es/{{Q1}}\" width=\"150\"&gt;&lt;/img&gt;&lt;img src=\"https://blueberry-assets.oneclick.es/{{Q2}}\" width=\"150\"&gt;&lt;/img&gt;&lt;img src=\"https://blueberry-assets.oneclick.es/{{Q3}}\" width=\"150\"&gt;&lt;/img&gt;&lt;img src=\"https://blueberry-assets.oneclick.es/{{Q1}}\" width=\"150\"&gt;&lt;/img&gt;&lt;img src=\"https://blueberry-assets.oneclick.es/{{Q2}}\" width=\"150\"&gt;&lt;/img&gt;&lt;/div&gt;",
    "hint": "&lt;p&gt;Fíjate en las formas de la secuencia.&lt;/p&gt;",
    "feedback": "&lt;p&gt;Fíjate en las formas de la secuencia.&lt;/p&gt;",
    "seed": {
        "parameters": [
            {
                "name": "Q1",
                "label": null,
                "list": [
                    "M1_NyO_42a_1.svg",
                    "M1_NyO_42a_2.svg",
                    "M1_NyO_42a_3.svg"
                ]
            },
            {
                "name": "Q2",
                "label": null,
                "list": [
                    "M1_NyO_42a_1.svg",
                    "M1_NyO_42a_2.svg",
                    "M1_NyO_42a_3.svg"
                ]
            },
            {
                "name": "Q3",
                "label": null,
                "list": [
                    "M1_NyO_42a_1.svg",
                    "M1_NyO_42a_2.svg",
                    "M1_NyO_42a_3.svg"
                ]
            }
        ],
        "calculated": [
            {
                "name": "A1",
                "label": "&lt;div style=\"display:flex; justify-content:center;\"&gt;&lt;img src=\"https://blueberry-assets.oneclick.es/{{Q1}}\" width=\"250\"&gt;&lt;/img&gt;&lt;/div&gt;",
                "incorrect": true
            },
            {
                "name": "A2",
                "label": "&lt;div style=\"display:flex; justify-content:center;\"&gt;&lt;img src=\"https://blueberry-assets.oneclick.es/{{Q2}}\" width=\"250\"&gt;&lt;/img&gt;&lt;/div&gt;",
                "incorrect": true
            },
            {
                "name": "A3",
                "label": "&lt;div style=\"display:flex; justify-content:center;\"&gt;&lt;img src=\"https://blueberry-assets.oneclick.es/{{Q3}}\" width=\"250\"&gt;&lt;/img&gt;&lt;/div&gt;"
            }
        ],
        "uniques": true
    },
    "algorithm": {
        "name": "trueFalse",
        "template": "Multiple choice – standard",
        "params": {
            "countCorrect": 1,
            "countIncorrect": 2,
            "showCheckIcon": false,
            "columns": 3
        }
    }
}</v>
      </c>
      <c r="C278" s="204" t="str">
        <f t="shared" si="4"/>
        <v>#REF!</v>
      </c>
      <c r="D278" s="205" t="str">
        <f t="shared" si="2"/>
        <v>#REF!</v>
      </c>
    </row>
    <row r="279" ht="15.75" customHeight="1">
      <c r="A279" s="204" t="str">
        <f>Seeds!AA290</f>
        <v>M1-NyO-42a-I-2</v>
      </c>
      <c r="B279" s="204" t="str">
        <f>Seeds!Z290</f>
        <v>{
    "id": "M1-NyO-42a-I-2",
    "stimulus": "&lt;p&gt;Selecciona cuál es el siguiente dibujo de esta serie.&lt;/p&gt;&lt;div style=\"display:flex; justify-content:center;\"&gt;&lt;img src=\"https://blueberry-assets.oneclick.es/{{Q1}}\" width=\"150\"&gt;&lt;/img&gt;&lt;img src=\"https://blueberry-assets.oneclick.es/{{Q2}}\" width=\"150\"&gt;&lt;/img&gt;&lt;img src=\"https://blueberry-assets.oneclick.es/{{Q3}}\" width=\"150\"&gt;&lt;/img&gt;&lt;img src=\"https://blueberry-assets.oneclick.es/{{Q1}}\" width=\"150\"&gt;&lt;/img&gt;&lt;img src=\"https://blueberry-assets.oneclick.es/{{Q2}}\" width=\"150\"&gt;&lt;/img&gt;&lt;/div&gt;",
    "hint": "&lt;p&gt;Fíjate en las formas de la secuencia.&lt;/p&gt;",
    "feedback": "&lt;p&gt;Fíjate en las formas de la secuencia.&lt;/p&gt;",
    "seed": {
        "parameters": [
            {
                "name": "Q1",
                "label": null,
                "list": [
                    "M1_NyO_42a_4.svg",
                    "M1_NyO_42a_5.svg",
                    "M1_NyO_42a_6.svg"
                ]
            },
            {
                "name": "Q2",
                "label": null,
                "list": [
                    "M1_NyO_42a_4.svg",
                    "M1_NyO_42a_5.svg",
                    "M1_NyO_42a_6.svg"
                ]
            },
            {
                "name": "Q3",
                "label": null,
                "list": [
                    "M1_NyO_42a_4.svg",
                    "M1_NyO_42a_5.svg",
                    "M1_NyO_42a_6.svg"
                ]
            }
        ],
        "calculated": [
            {
                "name": "A1",
                "label": "&lt;div style=\"display:flex; justify-content:center;\"&gt;&lt;img src=\"https://blueberry-assets.oneclick.es/{{Q1}}\" width=\"250\"&gt;&lt;/img&gt;&lt;/div&gt;",
                "incorrect": true
            },
            {
                "name": "A2",
                "label": "&lt;div style=\"display:flex; justify-content:center;\"&gt;&lt;img src=\"https://blueberry-assets.oneclick.es/{{Q2}}\" width=\"250\"&gt;&lt;/img&gt;&lt;/div&gt;",
                "incorrect": true
            },
            {
                "name": "A3",
                "label": "&lt;div style=\"display:flex; justify-content:center;\"&gt;&lt;img src=\"https://blueberry-assets.oneclick.es/{{Q3}}\" width=\"250\"&gt;&lt;/img&gt;&lt;/div&gt;"
            }
        ],
        "uniques": true
    },
    "algorithm": {
        "name": "trueFalse",
        "template": "Multiple choice – standard",
        "params": {
            "countCorrect": 1,
            "countIncorrect": 2,
            "showCheckIcon": false,
            "columns": 3
        }
    }
}</v>
      </c>
      <c r="C279" s="204" t="str">
        <f t="shared" si="4"/>
        <v>#REF!</v>
      </c>
      <c r="D279" s="205" t="str">
        <f t="shared" si="2"/>
        <v>#REF!</v>
      </c>
    </row>
    <row r="280" ht="15.75" customHeight="1">
      <c r="A280" s="204" t="str">
        <f>Seeds!AA291</f>
        <v>M1-NyO-42a-I-3</v>
      </c>
      <c r="B280" s="204" t="str">
        <f>Seeds!Z291</f>
        <v>{
    "id": "M1-NyO-42a-I-3",
    "stimulus": "&lt;p&gt;Selecciona cuál es el siguiente dibujo de esta serie.&lt;/p&gt;&lt;div style=\"display:flex; justify-content:center;\"&gt;&lt;img src=\"https://blueberry-assets.oneclick.es/{{Q1}}\" width=\"150\"&gt;&lt;/img&gt;&lt;img src=\"https://blueberry-assets.oneclick.es/{{Q1}}\" width=\"150\"&gt;&lt;/img&gt;&lt;img src=\"https://blueberry-assets.oneclick.es/{{Q2}}\" width=\"150\"&gt;&lt;/img&gt;&lt;img src=\"https://blueberry-assets.oneclick.es/{{Q1}}\" width=\"150\"&gt;&lt;/img&gt;&lt;img src=\"https://blueberry-assets.oneclick.es/{{Q1}}\" width=\"150\"&gt;&lt;/img&gt;&lt;/div&gt;",
    "hint": "&lt;p&gt;Fíjate en las formas de la secuencia.&lt;/p&gt;",
    "feedback": "&lt;p&gt;Fíjate en las formas de la secuencia.&lt;/p&gt;",
    "seed": {
        "parameters": [
            {
                "name": "Q1",
                "label": null,
                "list": [
                    "M1_NyO_42a_7.svg",
                    "M1_NyO_42a_8.svg",
                    "M1_NyO_42a_9.svg",
                    "M1_NyO_42a_10.svg"
                ]
            },
            {
                "name": "Q2",
                "label": null,
                "list": [
                    "M1_NyO_42a_7.svg",
                    "M1_NyO_42a_8.svg",
                    "M1_NyO_42a_9.svg",
                    "M1_NyO_42a_10.svg"
                ]
            },
            {
                "name": "Q3",
                "label": null,
                "list": [
                    "M1_NyO_42a_7.svg",
                    "M1_NyO_42a_8.svg",
                    "M1_NyO_42a_9.svg",
                    "M1_NyO_42a_10.svg"
                ]
            }
        ],
        "calculated": [
            {
                "name": "A1",
                "label": "&lt;div style=\"display:flex; justify-content:center;\"&gt;&lt;img src=\"https://blueberry-assets.oneclick.es/{{Q1}}\" width=\"250\"&gt;&lt;/img&gt;&lt;/div&gt;",
                "incorrect": true
            },
            {
                "name": "A2",
                "label": "&lt;div style=\"display:flex; justify-content:center;\"&gt;&lt;img src=\"https://blueberry-assets.oneclick.es/{{Q2}}\" width=\"250\"&gt;&lt;/img&gt;&lt;/div&gt;"
            },
            {
                "name": "A3",
                "label": "&lt;div style=\"display:flex; justify-content:center;\"&gt;&lt;img src=\"https://blueberry-assets.oneclick.es/{{Q3}}\" width=\"250\"&gt;&lt;/img&gt;&lt;/div&gt;",
                "incorrect": true
            }
        ],
        "uniques": true
    },
    "algorithm": {
        "name": "trueFalse",
        "template": "Multiple choice – standard",
        "params": {
            "countCorrect": 1,
            "countIncorrect": 2,
            "showCheckIcon": false,
            "columns": 3
        }
    }
}</v>
      </c>
      <c r="C280" s="204" t="str">
        <f t="shared" si="4"/>
        <v>#REF!</v>
      </c>
      <c r="D280" s="205" t="str">
        <f t="shared" si="2"/>
        <v>#REF!</v>
      </c>
    </row>
    <row r="281" ht="15.75" customHeight="1">
      <c r="A281" s="204" t="str">
        <f>Seeds!AA292</f>
        <v>M1-NyO-20a-I-1</v>
      </c>
      <c r="B281" s="204" t="str">
        <f>Seeds!Z292</f>
        <v>{"id":"M1-NyO-20a-I-1","stimulus":"&lt;p&gt;Selecciona cómo continúa esta secuencia.&lt;/p&gt;","template":"&lt;p&gt;{{T3}}, {{T2}}, {{T1}}, {{response}}&lt;/p&gt;","hint":"&lt;p&gt;¿Cómo crece o decrece la secuencia?&lt;/p&gt;","feedback":"&lt;p&gt;La serie decrece de 1 en 1.&lt;/p&gt;","seed":{"parameters":[{"name":"Q1","label":null,"min":5,"max":50,"step":1},{"name":"Q2","label":null,"min":5,"max":50,"step":1},{"name":"Q3","label":null,"min":5,"max":50,"step":1}],"calculated":[{"name":"T1","label":"{{function}}","function":" {{Q1}}+1","group":1,"temp":true},{"name":"T2","label":"{{function}}","function":" {{Q1}}+2","group":1,"temp":true},{"name":"T3","label":"{{function}}","function":" {{Q1}}+3","group":1,"temp":true},{"name":"A1","label":"{{function}}","function":" {{Q1}}","group":1,"incorrect":false},{"name":"A2","label":"{{function}}","function":" {{Q2}}","group":1,"incorrect":true},{"name":"A3","label":"{{function}}","function":" {{Q3}}","group":1,"incorrect":true}],"uniques":true},"algorithm":{"name":"groupResponses","template":"Cloze with drop down"}}</v>
      </c>
      <c r="C281" s="204" t="str">
        <f t="shared" si="4"/>
        <v>#REF!</v>
      </c>
      <c r="D281" s="205" t="str">
        <f t="shared" si="2"/>
        <v>#REF!</v>
      </c>
    </row>
    <row r="282" ht="15.75" customHeight="1">
      <c r="A282" s="204" t="str">
        <f>Seeds!AA293</f>
        <v>M1-NyO-20a-I-2</v>
      </c>
      <c r="B282" s="204" t="str">
        <f>Seeds!Z293</f>
        <v>{"id":"M1-NyO-20a-I-2","stimulus":"&lt;p&gt;Selecciona cómo continúa esta secuencia.&lt;/p&gt;","template":"&lt;p style=\"text-align: center\"&gt;{{T3}}, {{T2}}, {{T1}}, {{response}}&lt;/p&gt;","hint":"&lt;p&gt;¿Cómo crece o decrece la secuencia?&lt;/p&gt;","feedback":"&lt;p&gt;La serie crece de 1 en 1.&lt;/p&gt;","seed":{"parameters":[{"name":"Q1","label":null,"min":5,"max":50,"step":1},{"name":"Q2","label":null,"min":5,"max":50,"step":1},{"name":"Q3","label":null,"min":5,"max":50,"step":1}],"calculated":[{"name":"T1","label":"{{function}}","function":" {{Q1}}-1","group":1,"temp":true},{"name":"T2","label":"{{function}}","function":" {{Q1}}-2","group":1,"temp":true},{"name":"T3","label":"{{function}}","function":" {{Q1}}-3","group":1,"temp":true},{"name":"A1","label":"{{function}}","function":" {{Q1}}","group":1,"incorrect":false},{"name":"A2","label":"{{function}}","function":" {{Q2}}","group":1,"incorrect":true},{"name":"A3","label":"{{function}}","function":" {{Q3}}","group":1,"incorrect":true}],"uniques":true},"algorithm":{"name":"groupResponses","template":"Cloze with drop down"}}</v>
      </c>
      <c r="C282" s="204" t="str">
        <f t="shared" si="4"/>
        <v>#REF!</v>
      </c>
      <c r="D282" s="205" t="str">
        <f t="shared" si="2"/>
        <v>#REF!</v>
      </c>
    </row>
    <row r="283" ht="15.75" customHeight="1">
      <c r="A283" s="204" t="str">
        <f>Seeds!AA294</f>
        <v>M1-NyO-20a-E-1</v>
      </c>
      <c r="B283" s="204" t="str">
        <f>Seeds!Z294</f>
        <v>{"id":"M1-NyO-20a-E-1","stimulus":"&lt;p&gt;Completa esta secuencia.&lt;/p&gt;","feedback":"&lt;p&gt;La serie crece de 1 en 1.&lt;/p&gt;","hint":"&lt;p&gt;¿Cómo crece o decrece la secuencia?&lt;/p&gt;","template":"&lt;p style=\"text-align: center\"&gt;{{Q1}}, {{T1}}, {{T2}}, {{response}}&lt;/p&gt;","seed":{"parameters":[{"name":"Q1","label":null,"min":5,"max":50,"step":1}],"calculated":[{"name":"A1","label":"{{Q1}}+3","function":"{{Q1}}+3"},{"name":"T1","label":null,"function":"{{Q1}}+1","temp":true},{"name":"T2","label":null,"function":"{{Q1}}+2","temp":true}],"uniques":true},"algorithm":{"name":"calculateOperation","params":{"method":"equivLiteral","keyboard":"NUMERICAL"}}}</v>
      </c>
      <c r="C283" s="204" t="str">
        <f t="shared" si="4"/>
        <v>#REF!</v>
      </c>
      <c r="D283" s="205" t="str">
        <f t="shared" si="2"/>
        <v>#REF!</v>
      </c>
    </row>
    <row r="284" ht="15.75" customHeight="1">
      <c r="A284" s="204" t="str">
        <f>Seeds!AA295</f>
        <v>M1-NyO-20a-E-2</v>
      </c>
      <c r="B284" s="204" t="str">
        <f>Seeds!Z295</f>
        <v>{"id":"M1-NyO-20a-E-2","stimulus":"&lt;p&gt;Completa esta secuencia.&lt;/p&gt;","feedback":"&lt;p&gt;La serie decrece de 1 en 1.&lt;/p&gt;","hint":"&lt;p&gt;¿Cómo crece o decrece la secuencia?&lt;/p&gt;","template":"&lt;p style=\"text-align: center\"&gt;{{Q1}}, {{T1}}, {{T2}}, {{response}}&lt;/p&gt;","seed":{"parameters":[{"name":"Q1","label":null,"min":5,"max":50,"step":1}],"calculated":[{"name":"A1","label":"{{Q1}}-3","function":"{{Q1}}-3"},{"name":"T1","label":null,"function":"{{Q1}}-1","temp":true},{"name":"T2","label":null,"function":"{{Q1}}-2","temp":true}],"uniques":true},"algorithm":{"name":"calculateOperation","params":{"method":"equivLiteral","keyboard":"NUMERICAL"}}}</v>
      </c>
      <c r="C284" s="204" t="str">
        <f t="shared" si="4"/>
        <v>#REF!</v>
      </c>
      <c r="D284" s="205" t="str">
        <f t="shared" si="2"/>
        <v>#REF!</v>
      </c>
    </row>
    <row r="285" ht="15.75" customHeight="1">
      <c r="A285" s="204" t="str">
        <f>Seeds!AA296</f>
        <v>M1-NyO-24a-I-1</v>
      </c>
      <c r="B285" s="204" t="str">
        <f>Seeds!Z296</f>
        <v>{"id":"M1-NyO-24a-I-1","stimulus":"&lt;p&gt;Arrastra el valor que completa esta secuencia.&lt;/p&gt;","feedback":"&lt;p&gt;La serie crece de 2 en 2.&lt;/p&gt;","hint":"&lt;p&gt;¿Cómo crece o decrece la secuencia?&lt;/p&gt;","template":"&lt;p style=\"text-align: center\"&gt;{{T3}}, {{T2}}, {{T1}}, {{response}}&lt;/p&gt;","seed":{"parameters":[{"name":"Q1","label":null,"min":8,"max":50,"step":1},{"name":"Q2","label":null,"min":8,"max":50,"step":1},{"name":"Q3","label":null,"min":8,"max":50,"step":1}],"calculated":[{"name":"A1","label":"{{function}}","function":"{{Q1}}","incorrect":false},{"name":"A2","label":"{{function}}","function":"{{Q2}}","incorrect":true},{"name":"A3","label":"{{function}}","function":"{{Q3}}","incorrect":true},{"name":"T1","label":"{{function}}","function":" {{Q1}}-2","temp":true},{"name":"T2","label":"{{function}}","function":" {{Q1}}-4","temp":true},{"name":"T3","label":"{{function}}","function":" {{Q1}}-6","temp":true}],"uniques":true},"algorithm":{"name":"calculateOperation","template":"Cloze with drag &amp; drop","params":{"keyboard":"NUMERICAL"}}}</v>
      </c>
      <c r="C285" s="204" t="str">
        <f t="shared" si="4"/>
        <v>#REF!</v>
      </c>
      <c r="D285" s="205" t="str">
        <f t="shared" si="2"/>
        <v>#REF!</v>
      </c>
    </row>
    <row r="286" ht="15.75" customHeight="1">
      <c r="A286" s="204" t="str">
        <f>Seeds!AA297</f>
        <v>M1-NyO-24a-I-2</v>
      </c>
      <c r="B286" s="204" t="str">
        <f>Seeds!Z297</f>
        <v>{"id":"M1-NyO-24a-I-2","stimulus":"&lt;p&gt;Arrastra el valor que completa esta secuencia.&lt;/p&gt;","feedback":"&lt;p&gt;La serie decrece de 2 en 2.&lt;/p&gt;","hint":"&lt;p&gt;¿Cómo crece o decrece la secuencia?&lt;/p&gt;","template":"&lt;p style=\"text-align: center\"&gt;{{T3}}, {{T2}}, {{T1}}, {{response}}&lt;/p&gt;","seed":{"parameters":[{"name":"Q1","label":null,"min":8,"max":50,"step":1},{"name":"Q2","label":null,"min":8,"max":50,"step":1},{"name":"Q3","label":null,"min":8,"max":50,"step":1}],"calculated":[{"name":"A1","label":"{{function}}","function":"{{Q1}}","incorrect":false},{"name":"A2","label":"{{function}}","function":"{{Q2}}","incorrect":true},{"name":"A3","label":"{{function}}","function":"{{Q3}}","incorrect":true},{"name":"T1","label":"{{function}}","function":" {{Q1}}+2","temp":true},{"name":"T2","label":"{{function}}","function":" {{Q1}}+4","temp":true},{"name":"T3","label":"{{function}}","function":" {{Q1}}+6","temp":true}],"uniques":true},"algorithm":{"name":"calculateOperation","template":"Cloze with drag &amp; drop","params":{"keyboard":"NUMERICAL"}}}</v>
      </c>
      <c r="C286" s="204" t="str">
        <f t="shared" si="4"/>
        <v>#REF!</v>
      </c>
      <c r="D286" s="205" t="str">
        <f t="shared" si="2"/>
        <v>#REF!</v>
      </c>
    </row>
    <row r="287" ht="15.75" customHeight="1">
      <c r="A287" s="204" t="str">
        <f>Seeds!AA298</f>
        <v>M1-NyO-24a-E-1</v>
      </c>
      <c r="B287" s="204" t="str">
        <f>Seeds!Z298</f>
        <v>{"id":"M1-NyO-24a-E-1","stimulus":"&lt;p&gt;Escribe el valor que falta en esta secuencia.&lt;/p&gt;","feedback":"&lt;p&gt;La serie crece de 2 en 2.&lt;/p&gt;","hint":"&lt;p&gt;¿Cómo crece o decrece la secuencia?&lt;/p&gt;","template":"&lt;p style=\"text-align: center\"&gt;{{Q1}}, {{T1}}, {{T2}}, {{response}}&lt;/p&gt;","seed":{"parameters":[{"name":"Q1","label":null,"min":1,"max":50,"step":1}],"calculated":[{"name":"A1","label":"{{Q1}}+6","function":"{{Q1}}+6"},{"name":"T1","label":null,"function":"{{Q1}}+2","temp":true},{"name":"T2","label":null,"function":"{{Q1}}+4","temp":true}],"uniques":true},"algorithm":{"name":"calculateOperation","params":{"method":"equivLiteral","keyboard":"NUMERICAL"}}}</v>
      </c>
      <c r="C287" s="204" t="str">
        <f t="shared" si="4"/>
        <v>#REF!</v>
      </c>
      <c r="D287" s="205" t="str">
        <f t="shared" si="2"/>
        <v>#REF!</v>
      </c>
    </row>
    <row r="288" ht="15.75" customHeight="1">
      <c r="A288" s="204" t="str">
        <f>Seeds!AA299</f>
        <v>M1-NyO-24a-E-2</v>
      </c>
      <c r="B288" s="204" t="str">
        <f>Seeds!Z299</f>
        <v>{"id":"M1-NyO-24a-E-2","stimulus":"&lt;p&gt;Escribe el valor que falta en esta secuencia.&lt;/p&gt;","feedback":"&lt;p&gt;La serie decrece de 2 en 2.&lt;/p&gt;","hint":"&lt;p&gt;¿Cómo crece o decrece la secuencia?&lt;/p&gt;","template":"&lt;p style=\"text-align: center\"&gt;{{Q1}}, {{T1}}, {{T2}}, {{response}}&lt;/p&gt;","seed":{"parameters":[{"name":"Q1","label":null,"min":8,"max":50,"step":1}],"calculated":[{"name":"A1","label":"{{Q1}}-6","function":"{{Q1}}-6"},{"name":"T1","label":null,"function":"{{Q1}}-2","temp":true},{"name":"T2","label":null,"function":"{{Q1}}-4","temp":true}],"uniques":true},"algorithm":{"name":"calculateOperation","params":{"method":"equivLiteral","keyboard":"NUMERICAL"}}}</v>
      </c>
      <c r="C288" s="204" t="str">
        <f t="shared" si="4"/>
        <v>#REF!</v>
      </c>
      <c r="D288" s="205" t="str">
        <f t="shared" si="2"/>
        <v>#REF!</v>
      </c>
    </row>
    <row r="289" ht="15.75" customHeight="1">
      <c r="A289" s="204" t="str">
        <f>Seeds!AA300</f>
        <v>M1-NyO-44a-I-1</v>
      </c>
      <c r="B289" s="204" t="str">
        <f>Seeds!Z300</f>
        <v>{"id":"M1-NyO-44a-I-1","stimulus":"&lt;p&gt;Elige el número que continúa esta secuencia.&lt;/p&gt;&lt;p style=\"text-align: center\"&gt;{{T3}}, {{T2}}, {{T1}}...&lt;/p&gt;","hint":"&lt;p&gt;¿Cómo crece o decrece la secuencia?&lt;/p&gt;","feedback":"&lt;p&gt;La serie crece de 3 en 3.&lt;/p&gt;","seed":{"parameters":[{"name":"Q1","label":null,"min":10,"max":50,"step":1}],"calculated":[{"name":"T3","label":"{{function}}","function":"{{Q1}}-9","temp":true},{"name":"T2","label":"{{function}}","function":"{{Q1}}-6","temp":true},{"name":"T1","label":"{{function}}","function":"{{Q1}}-3","temp":true},{"name":"A1","label":"{{function}}","function":"{{Q1}}","incorrect":false},{"name":"A2","label":"{{function}}","function":"{{Q1}}+3","incorrect":true},{"name":"A3","label":"{{function}}","function":"{{Q1}}-2","incorrect":true}],"uniques":true},"algorithm":{"name":"trueFalse","template":"Multiple choice – standard","params":{"countCorrect":1,"countIncorrect":2,"showCheckIcon":false,"columns":3}}}</v>
      </c>
      <c r="C289" s="204" t="str">
        <f t="shared" si="4"/>
        <v>#REF!</v>
      </c>
      <c r="D289" s="205" t="str">
        <f t="shared" si="2"/>
        <v>#REF!</v>
      </c>
    </row>
    <row r="290" ht="15.75" customHeight="1">
      <c r="A290" s="204" t="str">
        <f>Seeds!AA301</f>
        <v>M1-NyO-44a-I-2</v>
      </c>
      <c r="B290" s="204" t="str">
        <f>Seeds!Z301</f>
        <v>{"id":"M1-NyO-44a-I-2","stimulus":"&lt;p&gt;Elige el número que continúa esta secuencia.&lt;/p&gt;&lt;p style=\"text-align: center\"&gt;{{T3}}, {{T2}}, {{T1}}...&lt;/p&gt;","hint":"&lt;p&gt;¿Cómo crece o decrece la secuencia?&lt;/p&gt;","feedback":"&lt;p&gt;La serie decrece de 3 en 3.&lt;/p&gt;","seed":{"parameters":[{"name":"Q1","label":null,"min":10,"max":50,"step":1}],"calculated":[{"name":"T3","label":"{{function}}","function":"{{Q1}}+9","temp":true},{"name":"T2","label":"{{function}}","function":"{{Q1}}+6","temp":true},{"name":"T1","label":"{{function}}","function":"{{Q1}}+3","temp":true},{"name":"A1","label":"{{function}}","function":"{{Q1}}","incorrect":false},{"name":"A2","label":"{{function}}","function":"{{Q1}}+4","incorrect":true},{"name":"A3","label":"{{function}}","function":"{{Q1}}-1","incorrect":true}],"uniques":true},"algorithm":{"name":"trueFalse","template":"Multiple choice – standard","params":{"countCorrect":1,"countIncorrect":2,"showCheckIcon":false,"columns":3}}}</v>
      </c>
      <c r="C290" s="204" t="str">
        <f t="shared" si="4"/>
        <v>#REF!</v>
      </c>
      <c r="D290" s="205" t="str">
        <f t="shared" si="2"/>
        <v>#REF!</v>
      </c>
    </row>
    <row r="291" ht="15.75" customHeight="1">
      <c r="A291" s="204" t="str">
        <f>Seeds!AA302</f>
        <v>M1-NyO-44a-E-1</v>
      </c>
      <c r="B291" s="204" t="str">
        <f>Seeds!Z302</f>
        <v>{"id":"M1-NyO-44a-E-1","stimulus":"&lt;p&gt;¿Qué número completa esta serie? Escríbelo.&lt;/p&gt;","feedback":"&lt;p&gt;La serie crece de 3 en 3.&lt;/p&gt;","hint":"&lt;p&gt;¿Cómo crece o decrece la secuencia?&lt;/p&gt;","template":"&lt;p style=\"text-align: center\"&gt;{{Q1}}, {{T1}}, {{T2}}, {{response}}&lt;/p&gt;","seed":{"parameters":[{"name":"Q1","label":null,"min":10,"max":50,"step":1}],"calculated":[{"name":"A1","label":"{{Q1}}+9","function":"{{Q1}}+9"},{"name":"T1","label":null,"function":"{{Q1}}+3","temp":true},{"name":"T2","label":null,"function":"{{Q1}}+6","temp":true}],"uniques":true},"algorithm":{"name":"calculateOperation","params":{"method":"equivLiteral","keyboard":"NUMERICAL"}}}</v>
      </c>
      <c r="C291" s="204" t="str">
        <f t="shared" si="4"/>
        <v>#REF!</v>
      </c>
      <c r="D291" s="205" t="str">
        <f t="shared" si="2"/>
        <v>#REF!</v>
      </c>
    </row>
    <row r="292" ht="15.75" customHeight="1">
      <c r="A292" s="204" t="str">
        <f>Seeds!AA303</f>
        <v>M1-NyO-44a-E-2</v>
      </c>
      <c r="B292" s="204" t="str">
        <f>Seeds!Z303</f>
        <v>{"id":"M1-NyO-44a-E-2","stimulus":"&lt;p&gt;¿Qué número completa esta serie? Escríbelo.&lt;/p&gt;","feedback":"&lt;p&gt;La serie decrece de 3 en 3.&lt;/p&gt;","hint":"&lt;p&gt;¿Cómo crece o decrece la secuencia?&lt;/p&gt;","template":"&lt;p style=\"text-align: center\"&gt;{{Q1}}, {{T1}}, {{T2}}, {{response}}&lt;/p&gt;","seed":{"parameters":[{"name":"Q1","label":null,"min":10,"max":50,"step":1}],"calculated":[{"name":"A1","label":"{{Q1}}-9","function":"{{Q1}}-9"},{"name":"T1","label":null,"function":"{{Q1}}-3","temp":true},{"name":"T2","label":null,"function":"{{Q1}}-6","temp":true}],"uniques":true},"algorithm":{"name":"calculateOperation","params":{"method":"equivLiteral","keyboard":"NUMERICAL"}}}</v>
      </c>
      <c r="C292" s="204" t="str">
        <f t="shared" si="4"/>
        <v>#REF!</v>
      </c>
      <c r="D292" s="205" t="str">
        <f t="shared" si="2"/>
        <v>#REF!</v>
      </c>
    </row>
    <row r="293" ht="15.75" customHeight="1">
      <c r="A293" s="204" t="str">
        <f>Seeds!AA304</f>
        <v>M1-NyO-25a-I-1</v>
      </c>
      <c r="B293" s="204" t="str">
        <f>Seeds!Z304</f>
        <v>{"id":"M1-NyO-25a-I-1","stimulus":"&lt;p&gt;Elige cómo continúa la serie.&lt;/p&gt;","template":"&lt;p style=\"text-align: center\"&gt;{{T3}}, {{T2}}, {{T1}}, {{response}}&lt;/p&gt;","hint":"&lt;p&gt;¿Cómo crece o decrece la secuencia?&lt;/p&gt;","feedback":"&lt;p&gt;La serie crece de 5 en 5.&lt;/p&gt;","seed":{"parameters":[{"name":"Q1","label":null,"min":15,"max":50,"step":1},{"name":"Q2","label":null,"min":15,"max":50,"step":1},{"name":"Q3","label":null,"min":15,"max":50,"step":1}],"calculated":[{"name":"T1","label":"{{function}}","function":" {{Q1}}-5","group":1,"temp":true},{"name":"T2","label":"{{function}}","function":" {{Q1}}-10","group":1,"temp":true},{"name":"T3","label":"{{function}}","function":" {{Q1}}-15","group":1,"temp":true},{"name":"A1","label":"{{function}}","function":" {{Q1}}","group":1,"incorrect":false},{"name":"A2","label":"{{function}}","function":" {{T2}}","group":1,"incorrect":true},{"name":"A3","label":"{{function}}","function":" {{T3}}","group":1,"incorrect":true}],"uniques":true},"algorithm":{"name":"groupResponses","template":"Cloze with drop down"}}</v>
      </c>
      <c r="C293" s="204" t="str">
        <f t="shared" si="4"/>
        <v>#REF!</v>
      </c>
      <c r="D293" s="205" t="str">
        <f t="shared" si="2"/>
        <v>#REF!</v>
      </c>
    </row>
    <row r="294" ht="15.75" customHeight="1">
      <c r="A294" s="204" t="str">
        <f>Seeds!AA305</f>
        <v>M1-NyO-25a-I-2</v>
      </c>
      <c r="B294" s="204" t="str">
        <f>Seeds!Z305</f>
        <v>{"id":"M1-NyO-25a-I-2","stimulus":"&lt;p&gt;Elige cómo continúa la serie.&lt;/p&gt;","template":"&lt;p style=\"text-align: center\"&gt;{{T3}}, {{T2}}, {{T1}}, {{response}}&lt;/p&gt;","hint":"&lt;p&gt;¿Cómo crece o decrece la secuencia?&lt;/p&gt;","feedback":"&lt;p&gt;La serie decrece de 5 en 5.&lt;/p&gt;","seed":{"parameters":[{"name":"Q1","label":null,"min":15,"max":50,"step":1},{"name":"Q2","label":null,"min":15,"max":50,"step":1},{"name":"Q3","label":null,"min":15,"max":50,"step":1}],"calculated":[{"name":"T1","label":"{{function}}","function":" {{Q1}}+5","group":1,"temp":true},{"name":"T2","label":"{{function}}","function":" {{Q1}}+10","group":1,"temp":true},{"name":"T3","label":"{{function}}","function":" {{Q1}}+15","group":1,"temp":true},{"name":"A1","label":"{{function}}","function":" {{Q1}}","group":1,"incorrect":false},{"name":"A2","label":"{{function}}","function":" {{T2}}","group":1,"incorrect":true},{"name":"A3","label":"{{function}}","function":" {{T3}}","group":1,"incorrect":true}],"uniques":true},"algorithm":{"name":"groupResponses","template":"Cloze with drop down"}}</v>
      </c>
      <c r="C294" s="204" t="str">
        <f t="shared" si="4"/>
        <v>#REF!</v>
      </c>
      <c r="D294" s="205" t="str">
        <f t="shared" si="2"/>
        <v>#REF!</v>
      </c>
    </row>
    <row r="295" ht="15.75" customHeight="1">
      <c r="A295" s="204" t="str">
        <f>Seeds!AA306</f>
        <v>M1-NyO-25a-E-1</v>
      </c>
      <c r="B295" s="204" t="str">
        <f>Seeds!Z306</f>
        <v>{"id":"M1-NyO-25a-E-1","stimulus":"&lt;p&gt;Completa la siguiente serie.&lt;/p&gt;","feedback":"&lt;p&gt;La serie crece de 5 en 5.&lt;/p&gt;","hint":"&lt;p&gt;¿Cómo crece o decrece la secuencia?&lt;/p&gt;","template":"&lt;p style=\"text-align: center\"&gt;{{Q1}}, {{T1}}, {{T2}}, {{response}}&lt;/p&gt;","seed":{"parameters":[{"name":"Q1","label":null,"min":15,"max":50,"step":1}],"calculated":[{"name":"A1","label":"{{Q1}}+15","function":"{{Q1}}+15"},{"name":"T1","label":null,"function":"{{Q1}}+5","temp":true},{"name":"T2","label":null,"function":"{{Q1}}+10","temp":true}],"uniques":true},"algorithm":{"name":"calculateOperation","params":{"method":"equivLiteral","keyboard":"NUMERICAL"}}}</v>
      </c>
      <c r="C295" s="204" t="str">
        <f t="shared" si="4"/>
        <v>#REF!</v>
      </c>
      <c r="D295" s="205" t="str">
        <f t="shared" si="2"/>
        <v>#REF!</v>
      </c>
    </row>
    <row r="296" ht="15.75" customHeight="1">
      <c r="A296" s="204" t="str">
        <f>Seeds!AA307</f>
        <v>M1-NyO-25a-E-2</v>
      </c>
      <c r="B296" s="204" t="str">
        <f>Seeds!Z307</f>
        <v>{"id":"M1-NyO-25a-E-2","stimulus":"&lt;p&gt;Completa la siguiente serie.&lt;/p&gt;","feedback":"&lt;p&gt;La serie decrece de 5 en 5.&lt;/p&gt;","hint":"&lt;p&gt;¿Cómo crece o decrece la secuencia?&lt;/p&gt;","template":"&lt;p style=\"text-align: center\"&gt;{{Q1}}, {{T1}}, {{T2}}, {{response}}&lt;/p&gt;","seed":{"parameters":[{"name":"Q1","label":null,"min":15,"max":50,"step":1}],"calculated":[{"name":"A1","label":"{{Q1}}-15","function":"{{Q1}}-15"},{"name":"T1","label":null,"function":"{{Q1}}-5","temp":true},{"name":"T2","label":null,"function":"{{Q1}}-10","temp":true}],"uniques":true},"algorithm":{"name":"calculateOperation","params":{"method":"equivLiteral","keyboard":"NUMERICAL"}}}</v>
      </c>
      <c r="C296" s="204" t="str">
        <f t="shared" si="4"/>
        <v>#REF!</v>
      </c>
      <c r="D296" s="205" t="str">
        <f t="shared" si="2"/>
        <v>#REF!</v>
      </c>
    </row>
    <row r="297" ht="15.75" customHeight="1">
      <c r="A297" s="204" t="str">
        <f>Seeds!AA308</f>
        <v>M1-NyO-25b-I-1</v>
      </c>
      <c r="B297" s="204" t="str">
        <f>Seeds!Z308</f>
        <v>{"id":"M1-NyO-25b-I-1","stimulus":"&lt;p&gt;Arrastra el número que continúa la serie.&lt;/p&gt;","feedback":"&lt;p&gt;La serie crece de 10 en 10.&lt;/p&gt;","hint":"&lt;p&gt;¿Cómo crece o decrece la secuencia?&lt;/p&gt;","template":"&lt;p style=\"text-align: center\"&gt;{{T3}}, {{T2}}, {{T1}}, {{response}}&lt;/p&gt;","seed":{"parameters":[{"name":"Q1","label":null,"min":30,"max":90,"step":1},{"name":"Q2","label":null,"min":30,"max":90,"step":1},{"name":"Q3","label":null,"min":30,"max":90,"step":1}],"calculated":[{"name":"A1","label":"{{function}}","function":"{{Q1}}","incorrect":false},{"name":"A2","label":"{{function}}","function":"{{Q2}}","incorrect":true},{"name":"A3","label":"{{function}}","function":"{{Q3}}","incorrect":true},{"name":"T1","label":"{{function}}","function":" {{Q1}}-10","temp":true},{"name":"T2","label":"{{function}}","function":" {{Q1}}-20","temp":true},{"name":"T3","label":"{{function}}","function":" {{Q1}}-30","temp":true}],"uniques":true},"algorithm":{"name":"calculateOperation","template":"Cloze with drag &amp; drop","params":{"keyboard":"NUMERICAL"}}}</v>
      </c>
      <c r="C297" s="204" t="str">
        <f t="shared" si="4"/>
        <v>#REF!</v>
      </c>
      <c r="D297" s="205" t="str">
        <f t="shared" si="2"/>
        <v>#REF!</v>
      </c>
    </row>
    <row r="298" ht="15.75" customHeight="1">
      <c r="A298" s="204" t="str">
        <f>Seeds!AA309</f>
        <v>M1-NyO-25b-I-2</v>
      </c>
      <c r="B298" s="204" t="str">
        <f>Seeds!Z309</f>
        <v>{"id":"M1-NyO-25b-I-2","stimulus":"&lt;p&gt;Arrastra el número que continúa la serie.&lt;/p&gt;","feedback":"&lt;p&gt;La serie decrece de 10 en 10.&lt;/p&gt;","hint":"&lt;p&gt;¿Cómo crece o decrece la secuencia?&lt;/p&gt;","template":"&lt;p style=\"text-align: center\"&gt;{{T3}}, {{T2}}, {{T1}}, {{response}}&lt;/p&gt;","seed":{"parameters":[{"name":"Q1","label":null,"min":30,"max":90,"step":1},{"name":"Q2","label":null,"min":30,"max":90,"step":1},{"name":"Q3","label":null,"min":30,"max":90,"step":1}],"calculated":[{"name":"A1","label":"{{function}}","function":"{{Q1}}","incorrect":false},{"name":"A2","label":"{{function}}","function":"{{Q2}}","incorrect":true},{"name":"A3","label":"{{function}}","function":"{{Q3}}","incorrect":true},{"name":"T1","label":"{{function}}","function":" {{Q1}}+10","temp":true},{"name":"T2","label":"{{function}}","function":" {{Q1}}+20","temp":true},{"name":"T3","label":"{{function}}","function":" {{Q1}}+30","temp":true}],"uniques":true},"algorithm":{"name":"calculateOperation","template":"Cloze with drag &amp; drop","params":{"keyboard":"NUMERICAL"}}}</v>
      </c>
      <c r="C298" s="204" t="str">
        <f t="shared" si="4"/>
        <v>#REF!</v>
      </c>
      <c r="D298" s="205" t="str">
        <f t="shared" si="2"/>
        <v>#REF!</v>
      </c>
    </row>
    <row r="299" ht="15.75" customHeight="1">
      <c r="A299" s="204" t="str">
        <f>Seeds!AA310</f>
        <v>M1-NyO-25b-E-1</v>
      </c>
      <c r="B299" s="204" t="str">
        <f>Seeds!Z310</f>
        <v>{"id":"M1-NyO-25b-E-1","stimulus":"&lt;p&gt;Completa la siguiente serie.&lt;/p&gt;","feedback":"&lt;p&gt;La serie crece de 10 en 10.&lt;/p&gt;","hint":"&lt;p&gt;¿Cómo crece o decrece la secuencia?&lt;/p&gt;","template":"&lt;p style=\"text-align: center\"&gt;{{Q1}}, {{T1}}, {{T2}}, {{response}}&lt;/p&gt;","seed":{"parameters":[{"name":"Q1","label":null,"min":30,"max":79,"step":1}],"calculated":[{"name":"A1","label":"{{Q1}}+30","function":"{{Q1}}+30"},{"name":"T1","label":null,"function":"{{Q1}}+10","temp":true},{"name":"T2","label":null,"function":"{{Q1}}+20","temp":true}],"uniques":true},"algorithm":{"name":"calculateOperation","params":{"method":"equivLiteral","keyboard":"NUMERICAL"}}}</v>
      </c>
      <c r="C299" s="204" t="str">
        <f t="shared" si="4"/>
        <v>#REF!</v>
      </c>
      <c r="D299" s="205" t="str">
        <f t="shared" si="2"/>
        <v>#REF!</v>
      </c>
    </row>
    <row r="300" ht="15.75" customHeight="1">
      <c r="A300" s="204" t="str">
        <f>Seeds!AA311</f>
        <v>M1-NyO-25b-E-2</v>
      </c>
      <c r="B300" s="204" t="str">
        <f>Seeds!Z311</f>
        <v>{"id":"M1-NyO-25b-E-2","stimulus":"&lt;p&gt;Completa la siguiente serie.&lt;/p&gt;","feedback":"&lt;p&gt;La serie decrece de 10 en 10.&lt;/p&gt;","hint":"&lt;p&gt;¿Cómo crece o decrece la secuencia?&lt;/p&gt;","template":"&lt;p style=\"text-align: center\"&gt;{{Q1}}, {{T1}}, {{T2}}, {{response}}&lt;/p&gt;","seed":{"parameters":[{"name":"Q1","label":null,"min":30,"max":90,"step":1}],"calculated":[{"name":"A1","label":"{{Q1}}-30","function":"{{Q1}}-30"},{"name":"T1","label":null,"function":"{{Q1}}-10","temp":true},{"name":"T2","label":null,"function":"{{Q1}}-20","temp":true}],"uniques":true},"algorithm":{"name":"calculateOperation","params":{"method":"equivLiteral","keyboard":"NUMERICAL"}}}</v>
      </c>
      <c r="C300" s="204" t="str">
        <f t="shared" si="4"/>
        <v>#REF!</v>
      </c>
      <c r="D300" s="205" t="str">
        <f t="shared" si="2"/>
        <v>#REF!</v>
      </c>
    </row>
    <row r="301" ht="15.75" customHeight="1">
      <c r="A301" s="204" t="str">
        <f>Seeds!AA312</f>
        <v>M1-NyO-26a-I-1</v>
      </c>
      <c r="B301" s="204" t="str">
        <f>Seeds!Z312</f>
        <v>{"id":"M1-NyO-26a-I-1","stimulus":"&lt;p&gt;¿Qué número continúa esta secuencia?&lt;/p&gt;&lt;p style=\"text-align: center\"&gt;{{T1}}, {{T2}}, {{T3}}, {{T4}}, {{T5}}...&lt;/p&gt;","hint":"&lt;p&gt;¿Cómo crece o decrece la secuencia?&lt;/p&gt;","feedback":"&lt;p&gt;En esta secuencia, primero se suma {{Q4}} y luego se resta {{Q5}}:&lt;/p&gt;&lt;p style=\"text-align: center\"&gt;{{T1}} &lt;b&gt;+ {{Q4}}&lt;/b&gt; = {{T2}}&lt;/p&gt;&lt;p style=\"text-align: center\"&gt;{{T2}} &lt;b&gt;− {{Q5}}&lt;/b&gt; = {{T3}}&lt;/p&gt;&lt;p style=\"text-align: center\"&gt;{{T3}} &lt;b&gt;+ {{Q4}}&lt;/b&gt; = {{T4}}&lt;/p&gt;&lt;p style=\"text-align: center\"&gt;{{T4}} &lt;b&gt;− {{Q5}}&lt;/b&gt; = {{T5}}&lt;/p&gt;&lt;p&gt;Por eso, el siguiente número es:&lt;/p&gt;&lt;p style=\"text-align: center\"&gt;{{T5}} &lt;b&gt;+ {{Q4}}&lt;/b&gt; = {{Q1}}&lt;/p&gt;","seed":{"parameters":[{"name":"Q1","label":null,"min":10,"max":30,"step":1},{"name":"Q2","label":null,"min":10,"max":30,"step":1},{"name":"Q3","label":null,"min":10,"max":30,"step":1},{"name":"Q4","label":null,"list":[1,2,3,4,5]},{"name":"Q5","label":null,"list":[1,2,3,4,5]}],"calculated":[{"name":"T1","label":"{{function}}","function":"{{Q1}}-{{Q4}}*3+{{Q5}}*2","temp":true},{"name":"T2","label":"{{function}}","function":"{{Q1}}-{{Q4}}*2+{{Q5}}*2","temp":true},{"name":"T3","label":"{{function}}","function":" {{Q1}}-{{Q4}}*2+{{Q5}}","temp":true},{"name":"T4","label":"{{function}}","function":" {{Q1}}-{{Q4}}+{{Q5}}","temp":true},{"name":"T5","label":"{{function}}","function":" {{Q1}}-{{Q4}}","temp":true},{"name":"A1","label":"{{function}}","function":"{{Q1}}","incorrect":false},{"name":"A2","label":"{{function}}","function":"{{Q2}}","incorrect":true},{"name":"A3","label":"{{function}}","function":"{{Q3}}","incorrect":true}],"uniques":true},"algorithm":{"name":"trueFalse","template":"Multiple choice – standard","params":{"countCorrect":1,"countIncorrect":2,"showCheckIcon":false,"columns":3}}}</v>
      </c>
      <c r="C301" s="204" t="str">
        <f t="shared" si="4"/>
        <v>#REF!</v>
      </c>
      <c r="D301" s="205" t="str">
        <f t="shared" si="2"/>
        <v>#REF!</v>
      </c>
    </row>
    <row r="302" ht="15.75" customHeight="1">
      <c r="A302" s="204" t="str">
        <f>Seeds!AA313</f>
        <v>M1-NyO-26a-I-2</v>
      </c>
      <c r="B302" s="204" t="str">
        <f>Seeds!Z313</f>
        <v>{"id":"M1-NyO-26a-I-2","stimulus":"&lt;p&gt;¿Qué número continúa esta secuencia?&lt;/p&gt;&lt;p style=\"text-align: center\"&gt;{{T1}}, {{T2}}, {{T3}}, {{T4}}, {{T5}}...&lt;/p&gt;","hint":"&lt;p&gt;¿Cómo crece o decrece la secuencia?&lt;/p&gt;","feedback":"&lt;p&gt;En esta secuencia, primero se resta {{Q4}} y luego se suma {{Q5}}:&lt;/p&gt;&lt;p style=\"text-align: center\"&gt;{{T1}} &lt;b&gt;− {{Q4}}&lt;/b&gt; = {{T2}}&lt;/p&gt;&lt;p style=\"text-align: center\"&gt;{{T2}} &lt;b&gt;+ {{Q5}}&lt;/b&gt; = {{T3}}&lt;/p&gt;&lt;p style=\"text-align: center\"&gt;{{T3}} &lt;b&gt;− {{Q4}}&lt;/b&gt; = {{T4}}&lt;/p&gt;&lt;p style=\"text-align: center\"&gt;{{T4}} &lt;b&gt;+ {{Q5}}&lt;/b&gt; = {{T5}}&lt;/p&gt;&lt;p&gt;Por eso, el siguiente número es:&lt;/p&gt;&lt;p style=\"text-align: center\"&gt;{{T5}} &lt;b&gt;− {{Q4}}&lt;/b&gt; = {{Q1}}&lt;/p&gt;","seed":{"parameters":[{"name":"Q1","label":null,"min":10,"max":30,"step":1},{"name":"Q2","label":null,"min":10,"max":30,"step":1},{"name":"Q3","label":null,"min":10,"max":30,"step":1},{"name":"Q4","label":null,"list":[1,2,3,4,5]},{"name":"Q5","label":null,"list":[1,2,3,4,5]}],"calculated":[{"name":"T1","label":"{{function}}","function":"{{Q1}}+{{Q4}}*3-{{Q5}}*2","temp":true},{"name":"T2","label":"{{function}}","function":" {{Q1}}+{{Q4}}*2-{{Q5}}*2","temp":true},{"name":"T3","label":"{{function}}","function":" {{Q1}}+{{Q4}}*2-{{Q5}}","temp":true},{"name":"T4","label":"{{function}}","function":" {{Q1}}+{{Q4}}-{{Q5}}","temp":true},{"name":"T5","label":"{{function}}","function":" {{Q1}}+{{Q4}}","temp":true},{"name":"A1","label":"{{function}}","function":"{{Q1}}","incorrect":false},{"name":"A2","label":"{{function}}","function":"{{Q2}}","incorrect":true},{"name":"A3","label":"{{function}}","function":"{{Q3}}","incorrect":true}],"uniques":true},"algorithm":{"name":"trueFalse","template":"Multiple choice – standard","params":{"countCorrect":1,"countIncorrect":2,"showCheckIcon":false,"columns":3}}}</v>
      </c>
      <c r="C302" s="204" t="str">
        <f t="shared" si="4"/>
        <v>#REF!</v>
      </c>
      <c r="D302" s="205" t="str">
        <f t="shared" si="2"/>
        <v>#REF!</v>
      </c>
    </row>
    <row r="303" ht="15.75" customHeight="1">
      <c r="A303" s="204" t="str">
        <f>Seeds!AA314</f>
        <v>M1-NyO-26a-E-1</v>
      </c>
      <c r="B303" s="204" t="str">
        <f>Seeds!Z314</f>
        <v>{"id":"M1-NyO-26a-E-1","stimulus":"&lt;p&gt;Completa esta secuencia.&lt;/p&gt;","feedback":"&lt;p&gt;En esta secuencia, primero se suma {{Q4}} y luego {{Q5}}:&lt;/p&gt;&lt;p style=\"text-align: center\"&gt;{{T1}} &lt;b&gt;+ {{Q4}}&lt;/b&gt; = {{T2}}&lt;/p&gt;&lt;p style=\"text-align: center\"&gt;{{T2}} &lt;b&gt;+ {{Q5}}&lt;/b&gt; = {{T3}}&lt;/p&gt;&lt;p style=\"text-align: center\"&gt;{{T3}} &lt;b&gt;+ {{Q4}}&lt;/b&gt; = {{T4}}&lt;/p&gt;&lt;p style=\"text-align: center\"&gt;{{T4}} &lt;b&gt;+ {{Q5}}&lt;/b&gt; = {{T5}}&lt;/p&gt;&lt;p&gt;Por eso, el siguiente número es:&lt;/p&gt;&lt;p style=\"text-align: center\"&gt;{{T5}} &lt;b&gt;+ {{Q4}}&lt;/b&gt; = {{Q1}}&lt;/p&gt;","hint":"&lt;p&gt;¿Cómo crece o decrece la secuencia?&lt;/p&gt;","template":"&lt;p style=\"text-align: center\"&gt;{{T1}}, {{T2}}, {{T3}}, {{T4}}, {{T5}}, {{response}}&lt;/p&gt;","seed":{"parameters":[{"name":"Q1","label":null,"min":23,"max":50,"step":1},{"name":"Q4","label":null,"list":[1,2,3,4,5]},{"name":"Q5","label":null,"list":[1,2,3,4,5]}],"calculated":[{"name":"A1","label":"{{Q1}}","function":"{{Q1}}"},{"name":"T1","label":null,"function":" {{Q1}}-{{Q4}}*3-{{Q5}}*2","temp":true},{"name":"T2","label":null,"function":"{{Q1}}-{{Q4}}*2-{{Q5}}*2","temp":true},{"name":"T3","label":null,"function":"{{Q1}}-{{Q4}}*2-{{Q5}}","temp":true},{"name":"T4","label":null,"function":"{{Q1}}-{{Q4}}-{{Q5}}","temp":true},{"name":"T5","label":null,"function":"{{Q1}}-{{Q4}}","temp":true}],"uniques":true},"algorithm":{"name":"calculateOperation","params":{"method":"equivLiteral","keyboard":"NUMERICAL"}}}</v>
      </c>
      <c r="C303" s="204" t="str">
        <f t="shared" si="4"/>
        <v>#REF!</v>
      </c>
      <c r="D303" s="205" t="str">
        <f t="shared" si="2"/>
        <v>#REF!</v>
      </c>
    </row>
    <row r="304" ht="15.75" customHeight="1">
      <c r="A304" s="204" t="str">
        <f>Seeds!AA315</f>
        <v>M1-NyO-26a-E-2</v>
      </c>
      <c r="B304" s="204" t="str">
        <f>Seeds!Z315</f>
        <v>{"id":"M1-NyO-26a-E-2","stimulus":"&lt;p&gt;Completa esta secuencia.&lt;/p&gt;","feedback":"&lt;p&gt;En esta secuencia, primero se resta {{Q4}} y luego {{Q5}}:&lt;/p&gt;&lt;p style=\"text-align: center\"&gt;{{T1}} &lt;b&gt;− {{Q4}}&lt;/b&gt; = {{T2}}&lt;/p&gt;&lt;p style=\"text-align: center\"&gt;{{T2}} &lt;b&gt;− {{Q5}}&lt;/b&gt; = {{T3}}&lt;/p&gt;&lt;p style=\"text-align: center\"&gt;{{T3}} &lt;b&gt;− {{Q4}}&lt;/b&gt; = {{T4}}&lt;/p&gt;&lt;p style=\"text-align: center\"&gt;{{T4}} &lt;b&gt;− {{Q5}}&lt;/b&gt; = {{T5}}&lt;/p&gt;&lt;p&gt;Por eso, el siguiente número es:&lt;/p&gt;&lt;p style=\"text-align: center\"&gt;{{T5}} &lt;b&gt;− {{Q4}}&lt;/b&gt; = {{Q1}}&lt;/p&gt;","hint":"&lt;p&gt;¿Cómo crece o decrece la secuencia?&lt;/p&gt;","template":"&lt;p style=\"text-align: center\"&gt;{{T1}}, {{T2}}, {{T3}}, {{T4}}, {{T5}}, {{response}}&lt;/p&gt;","seed":{"parameters":[{"name":"Q1","label":null,"min":0,"max":50,"step":1},{"name":"Q4","label":null,"list":[1,2,3,4,5]},{"name":"Q5","label":null,"list":[1,2,3,4,5]}],"calculated":[{"name":"A1","label":"{{Q1}}","function":"{{Q1}}"},{"name":"T1","label":null,"function":"{{Q1}}+{{Q4}}*3+{{Q5}}*2","temp":true},{"name":"T2","label":null,"function":"{{Q1}}+{{Q4}}*2+{{Q5}}*2","temp":true},{"name":"T3","label":null,"function":"{{Q1}}+{{Q4}}*2+{{Q5}}","temp":true},{"name":"T4","label":null,"function":"{{Q1}}+{{Q4}}+{{Q5}}","temp":true},{"name":"T5","label":null,"function":"{{Q1}}+{{Q4}}","temp":true}],"uniques":true},"algorithm":{"name":"calculateOperation","params":{"method":"equivLiteral","keyboard":"NUMERICAL"}}}</v>
      </c>
      <c r="C304" s="204" t="str">
        <f t="shared" si="4"/>
        <v>#REF!</v>
      </c>
      <c r="D304" s="205" t="str">
        <f t="shared" si="2"/>
        <v>#REF!</v>
      </c>
    </row>
    <row r="305" ht="15.75" customHeight="1">
      <c r="A305" s="204" t="str">
        <f>Seeds!AA316</f>
        <v>M1-NyO-21a-I-1</v>
      </c>
      <c r="B305" s="204" t="str">
        <f>Seeds!Z316</f>
        <v>{"id":"M1-NyO-21a-I-1","stimulus":"&lt;p&gt;Arrastra cada multiplicación junto a su expresión como suma.&lt;/p&gt;","hint":"&lt;p&gt;Una multiplicación es como una suma de sumandos iguales.&lt;/p&gt;","feedback":"&lt;p&gt;Una multiplicación es como una suma de sumandos iguales.&lt;/p&gt;&lt;p&gt;{{Q1}}{{T1}} = {{T4}}&lt;/p&gt;&lt;p&gt;{{Q1}} × {{Q2}} = {{T4}}&lt;/p&gt;","seed":{"parameters":[{"name":"Q1","label":null,"min":2,"max":9,"step":1},{"name":"Q2","label":null,"min":2,"max":9,"step":1},{"name":"Q3","label":null,"min":2,"max":9,"step":1},{"name":"Q4","label":null,"min":2,"max":9,"step":1},{"name":"Q5","label":null,"min":2,"max":9,"step":1},{"name":"Q6","label":null,"min":2,"max":9,"step":1}],"calculated":[{"name":"T1","label":"{{function}}","function":"' + {{Q1}}'.repeat({{Q2}}-1)","temp":true},{"name":"T2","label":"{{function}}","function":"' + {{Q3}}'.repeat({{Q4}}-1)","temp":true},{"name":"T3","label":"{{function}}","function":"' + {{Q5}}'.repeat({{Q6}}-1)","temp":true},{"name":"T4","label":"{{function}}","function":"{{Q1}}*{{Q2}}","temp":true},{"name":"A1","label":"{{Q1}}{{T1}}","function":"{{Q1}} × {{Q2}}"},{"name":"A2","label":"{{Q3}}{{T2}}","function":"{{Q3}} × {{Q4}}"},{"name":"A3","label":"{{Q5}}{{T3}}","function":"{{Q5}} × {{Q6}}"}],"uniques":true},"algorithm":{"name":"linkOperationResult","template":"match list","params":{"invert":true}}}</v>
      </c>
      <c r="C305" s="204" t="str">
        <f t="shared" si="4"/>
        <v>#REF!</v>
      </c>
      <c r="D305" s="205" t="str">
        <f t="shared" si="2"/>
        <v>#REF!</v>
      </c>
    </row>
    <row r="306" ht="15.75" customHeight="1">
      <c r="A306" s="204" t="str">
        <f>Seeds!AA317</f>
        <v>M1-NyO-21a-E-1</v>
      </c>
      <c r="B306" s="204" t="str">
        <f>Seeds!Z317</f>
        <v>{"id":"M1-NyO-21a-E-1","stimulus":"&lt;p&gt;Completa esta operación.&lt;/p&gt;","template":"&lt;p style=\"text-align: center\"&gt;{{Q1}}{{T1}} = {{response}} × {{Q2}}&lt;/p&gt;","hint":"&lt;p&gt;Una multiplicación es como una suma de sumandos iguales.&lt;/p&gt;","feedback":"&lt;p&gt;Una multiplicación es como una suma de sumandos iguales.&lt;/p&gt;&lt;p style=\"text-align: center\"&gt;{{Q1}}{{T1}} = {{T2}}&lt;/p&gt;&lt;p style=\"text-align: center\"&gt;{{Q1}} × {{Q2}} = {{T2}}&lt;/p&gt;","seed":{"parameters":[{"name":"Q1","label":null,"min":2,"max":9,"step":1},{"name":"Q2","label":null,"min":2,"max":9,"step":1}],"calculated":[{"name":"T1","label":"{{function}}","function":" ' + {{Q1}}'.repeat({{Q2}}-1)","temp":true},{"name":"T2","label":"{{function}}","function":" {{Q1}}*{{Q2}}","temp":true},{"name":"A1","label":"{{function}}","function":"{{Q1}}"}],"uniques":true},"algorithm":{"name":"calculateOperation","params":{"method":"equivLiteral","keyboard":"NUMERICAL"}}}</v>
      </c>
      <c r="C306" s="204" t="str">
        <f t="shared" si="4"/>
        <v>#REF!</v>
      </c>
      <c r="D306" s="205" t="str">
        <f t="shared" si="2"/>
        <v>#REF!</v>
      </c>
    </row>
    <row r="307" ht="15.75" customHeight="1">
      <c r="A307" s="204" t="str">
        <f>Seeds!AA318</f>
        <v>M1-NyO-21a-E-2</v>
      </c>
      <c r="B307" s="204" t="str">
        <f>Seeds!Z318</f>
        <v>{"id":"M1-NyO-21a-E-2","stimulus":"&lt;p&gt;Completa esta operación.&lt;/p&gt;","template":"&lt;p style=\"text-align: center\"&gt;{{Q1}}{{T1}} = {{Q1}} × {{response}}&lt;/p&gt;","hint":"&lt;p&gt;Una multiplicación es como una suma de sumandos iguales.&lt;/p&gt;","feedback":"&lt;p&gt;Una multiplicación es como una suma de sumandos iguales.&lt;/p&gt;&lt;p style=\"text-align: center\"&gt;{{Q1}}{{T1}} = {{T2}}&lt;/p&gt;&lt;p style=\"text-align: center\"&gt;{{Q1}} × {{Q2}} = {{T2}}&lt;/p&gt;","seed":{"parameters":[{"name":"Q1","label":null,"min":2,"max":9,"step":1},{"name":"Q2","label":null,"min":2,"max":9,"step":1}],"calculated":[{"name":"T1","label":"{{function}}","function":" ' + {{Q1}}'.repeat({{Q2}}-1)","temp":true},{"name":"T2","label":"{{function}}","function":" {{Q1}}*{{Q2}}","temp":true},{"name":"A1","label":"{{function}}","function":"{{Q2}}"}],"uniques":true},"algorithm":{"name":"calculateOperation","params":{"method":"equivLiteral","keyboard":"NUMERICAL"}}}</v>
      </c>
      <c r="C307" s="204" t="str">
        <f t="shared" si="4"/>
        <v>#REF!</v>
      </c>
      <c r="D307" s="205" t="str">
        <f t="shared" si="2"/>
        <v>#REF!</v>
      </c>
    </row>
    <row r="308" ht="15.75" customHeight="1">
      <c r="A308" s="204" t="str">
        <f>Seeds!AA319</f>
        <v>M1-NyO-21b-I-1</v>
      </c>
      <c r="B308" s="204" t="str">
        <f>Seeds!Z319</f>
        <v>{"id":"M1-NyO-21b-I-1","stimulus":"&lt;p&gt;Selecciona la opción correcta.&lt;/p&gt;&lt;div style=\"display:flex; flex-wrap: wrap; justify-content: center;\"&gt;{{T1}}&lt;/div&gt;&lt;div style=\"display:flex; flex-wrap: wrap; justify-content: center;\"&gt;{{T2}}&lt;/div&gt;","template":"&lt;p&gt;{{T3}} es el doble de {{response}}.&lt;/p&gt;","hint":"&lt;p&gt;El doble de un número es sumar dos veces el mismo número.&lt;/p&gt;","feedback":"&lt;p&gt;El doble de un número es sumar dos veces el mismo número.&lt;/p&gt;","seed":{"parameters":[{"name":"Q3","label":null,"list":[2,3,4,5,6,7]}],"calculated":[{"name":"T1","label":"{{function}}","function":"'&lt;img src=\"https://blueberry-assets.oneclick.es/M1_EyP_1b_3.svg\" width=\"80\"&gt;'.repeat({{Q3}})","temp":true},{"name":"T2","label":"{{function}}","function":"'&lt;img src=\"https://blueberry-assets.oneclick.es/M1_NyO_15a_3.svg\" width=\"80\"&gt;'.repeat(2*{{Q3}})","temp":true},{"name":"T3","label":"{{function}}","function":"2*{{Q3}}","temp":true},{"name":"A1","label":"{{function}}","function":"{{Q3}}"},{"name":"A2","label":"{{function}}","function":"{{Q3}}+1","incorrect":true},{"name":"A3","label":"{{function}}","function":"{{Q3}}-1","incorrect":true}],"uniques":true},"algorithm":{"name":"groupResponses","template":"Cloze with drop down"}}</v>
      </c>
      <c r="C308" s="204" t="str">
        <f t="shared" si="4"/>
        <v>#REF!</v>
      </c>
      <c r="D308" s="205" t="str">
        <f t="shared" si="2"/>
        <v>#REF!</v>
      </c>
    </row>
    <row r="309" ht="15.75" customHeight="1">
      <c r="A309" s="204" t="str">
        <f>Seeds!AA320</f>
        <v>M1-NyO-21b-I-2</v>
      </c>
      <c r="B309" s="204" t="str">
        <f>Seeds!Z320</f>
        <v>{"id":"M1-NyO-21b-I-2","stimulus":"&lt;p&gt;Arrastra la opción correcta.&lt;/p&gt;&lt;div style=\"display:flex; flex-wrap: wrap; justify-content: center;\"&gt;{{T1}}&lt;/div&gt;&lt;div style=\"display:flex; flex-wrap: wrap; justify-content: center;\"&gt;{{T2}}&lt;/div&gt;","template":"&lt;p&gt;El doble de {{Q3}} es {{response}}.&lt;/p&gt;","hint":"&lt;p&gt;El doble de un número es sumar dos veces el mismo número.&lt;/p&gt;","feedback":"&lt;p&gt;El doble de un número es sumar dos veces el mismo número.&lt;/p&gt;","seed":{"parameters":[{"name":"Q3","label":null,"list":[2,3,4,5,6,7]}],"calculated":[{"name":"T1","label":"{{function}}","function":"'&lt;img src=\"https://blueberry-assets.oneclick.es/M1_EyP_1a_2.svg\" width=\"80\"&gt;'.repeat({{Q3}})","temp":true},{"name":"T2","label":"{{function}}","function":"'&lt;img src=\"https://blueberry-assets.oneclick.es/M1_NyO_37a_5.svg\" width=\"80\"&gt;'.repeat(2*{{Q3}})","temp":true},{"name":"A1","label":"{{function}}","function":"{{Q3}}*2"},{"name":"A2","label":"{{function}}","function":"{{Q3}}+1","incorrect":true},{"name":"A3","label":"{{function}}","function":"{{Q3}}-1","incorrect":true}],"uniques":true},"algorithm":{"name":"calculateOperation","template":"Cloze with drag &amp; drop","params":{"keyboard":"NUMERICAL"}}}</v>
      </c>
      <c r="C309" s="204" t="str">
        <f t="shared" si="4"/>
        <v>#REF!</v>
      </c>
      <c r="D309" s="205" t="str">
        <f t="shared" si="2"/>
        <v>#REF!</v>
      </c>
    </row>
    <row r="310" ht="15.75" customHeight="1">
      <c r="A310" s="204" t="str">
        <f>Seeds!AA321</f>
        <v>M1-NyO-21b-I-3</v>
      </c>
      <c r="B310" s="204" t="str">
        <f>Seeds!Z321</f>
        <v>{"id":"M1-NyO-21b-I-3","stimulus":"&lt;p&gt;Contesta verdadero o falso.&lt;/p&gt;&lt;div style=\"display:flex; flex-wrap: wrap; justify-content: center;\"&gt;{{T1}}&lt;/div&gt;&lt;div style=\"display:flex; flex-wrap: wrap; justify-content: center;\"&gt;{{T2}}&lt;/div&gt;","template":"&lt;p&gt;El doble de {{Q3}} es {{response}}.&lt;/p&gt;","hint":"&lt;p&gt;El doble de un número es sumar dos veces el mismo número.&lt;/p&gt;","feedback":"&lt;p&gt;El doble de un número es sumar dos veces el mismo número.&lt;/p&gt;","seed":{"parameters":[{"name":"Q3","label":null,"list":[2,3,4,5,6,7]}],"calculated":[{"name":"T1","label":"{{function}}","function":"'&lt;img src=\"https://blueberry-assets.oneclick.es/M1_EyP_1a_7.svg\" width=\"80\"&gt;'.repeat({{Q3}})","temp":true},{"name":"T2","label":"{{function}}","function":"'&lt;img src=\"https://blueberry-assets.oneclick.es/M1_EyP_1a_9.svg\" width=\"80\"&gt;'.repeat(2*{{Q3}})","temp":true},{"name":"A1","label":"El doble de {{Q3}} es {{function}}.","function":"{{Q3}}*2"},{"name":"A2","label":"El doble de {{Q3}} es {{function}}.","function":"{{Q3}}+1","incorrect":true},{"name":"A3","label":"El doble de {{Q3}} es {{function}}.","function":"{{Q3}}-1","incorrect":true}],"uniques":true},"algorithm":{"name":"trueFalse","template":"Choice matrix – inline","params":{"countCorrect":1,"countIncorrect":2,"showCheckIcon":false,"options":["Verdadero","Falso"]}}}</v>
      </c>
      <c r="C310" s="204" t="str">
        <f t="shared" si="4"/>
        <v>#REF!</v>
      </c>
      <c r="D310" s="205" t="str">
        <f t="shared" si="2"/>
        <v>#REF!</v>
      </c>
    </row>
    <row r="311" ht="15.75" customHeight="1">
      <c r="A311" s="204" t="str">
        <f>Seeds!AA322</f>
        <v>M1-NyO-21b-E-1</v>
      </c>
      <c r="B311" s="204" t="str">
        <f>Seeds!Z322</f>
        <v>{"id":"M1-NyO-21b-E-1","stimulus":"&lt;p&gt;Mateo tiene el doble de lápices que los que hay en la imagen. ¿Cuántos lápices tiene Mateo?&lt;/p&gt;&lt;div style=\"display:flex;justify-content:center\"&gt;{{T1}}&lt;/div&gt;","template":"&lt;p&gt;{{response}} lápices.&lt;/p&gt;","hint":"&lt;p&gt;El doble de un número es sumar dos veces el número.&lt;/p&gt;","feedback":"&lt;p&gt;El doble de un número es sumar dos veces el número.&lt;/p&gt;","seed":{"parameters":[{"name":"Q1","label":null,"min":1,"max":9,"step":1}],"calculated":[{"name":"T1","label":"{{function}}","function":"'&lt;img src=\"https://blueberry-assets.oneclick.es/M1_NyO_21b_1.svg\" width=\"100\"&gt;'.repeat({{Q1}})","temp":true},{"name":"A1","label":"{{function}}","function":"{{Q1}}*2"}],"uniques":true},"algorithm":{"name":"calculateOperation","params":{"method":"equivLiteral","keyboard":"NUMERICAL"}}}</v>
      </c>
      <c r="C311" s="204" t="str">
        <f t="shared" si="4"/>
        <v>#REF!</v>
      </c>
      <c r="D311" s="205" t="str">
        <f t="shared" si="2"/>
        <v>#REF!</v>
      </c>
    </row>
    <row r="312" ht="15.75" customHeight="1">
      <c r="A312" s="204" t="str">
        <f>Seeds!AA323</f>
        <v>M1-NyO-21b-E-2</v>
      </c>
      <c r="B312" s="204" t="str">
        <f>Seeds!Z323</f>
        <v>{"id":"M1-NyO-21b-E-2","stimulus":"&lt;p&gt;Inés tiene en su florero el doble de flores de las que hay en la imagen. ¿Cuántas tiene?&lt;/p&gt;&lt;div style=\"display:flex;justify-content:center\"&gt;{{T1}}&lt;/div&gt;","template":"&lt;p&gt;{{response}} flores.&lt;/p&gt;","hint":"&lt;p&gt;El doble de un número es sumar dos veces el número.&lt;/p&gt;","feedback":"&lt;p&gt;El doble de un número es sumar dos veces el número.&lt;/p&gt;","seed":{"parameters":[{"name":"Q1","label":null,"min":1,"max":9,"step":1}],"calculated":[{"name":"T1","label":"{{function}}","function":"'&lt;img src=\"https://blueberry-assets.oneclick.es/M1_NyO_21b_2.svg\" width=\"100\"&gt;'.repeat({{Q1}})","temp":true},{"name":"A1","label":"{{function}}","function":"{{Q1}}*2"}],"uniques":true},"algorithm":{"name":"calculateOperation","params":{"method":"equivLiteral","keyboard":"NUMERICAL"}}}</v>
      </c>
      <c r="C312" s="204" t="str">
        <f t="shared" si="4"/>
        <v>#REF!</v>
      </c>
      <c r="D312" s="205" t="str">
        <f t="shared" si="2"/>
        <v>#REF!</v>
      </c>
    </row>
    <row r="313" ht="15.75" customHeight="1">
      <c r="A313" s="204" t="str">
        <f>Seeds!AA324</f>
        <v>M1-NyO-21b-E-3</v>
      </c>
      <c r="B313" s="204" t="str">
        <f>Seeds!Z324</f>
        <v>{"id":"M1-NyO-21b-E-3","stimulus":"&lt;p&gt;El llavero de Nicolás tiene el doble de llaves de las que hay en la imagen. ¿Cuántas llaves tiene?&lt;/p&gt;&lt;div style=\"display:flex;justify-content:center\"&gt;{{T1}}&lt;/div&gt;","template":"&lt;p&gt;{{response}} llaves.&lt;/p&gt;","hint":"&lt;p&gt;El doble de un número es sumar dos veces el número.&lt;/p&gt;","feedback":"&lt;p&gt;El doble de un número es sumar dos veces el número.&lt;/p&gt;","seed":{"parameters":[{"name":"Q1","label":null,"min":1,"max":9,"step":1}],"calculated":[{"name":"T1","label":"{{function}}","function":"'&lt;img src=\"https://blueberry-assets.oneclick.es/M1_NyO_21b_3.svg\" width=\"100\"&gt;'.repeat({{Q1}})","temp":true},{"name":"A1","label":"{{function}}","function":"{{Q1}}*2"}],"uniques":true},"algorithm":{"name":"calculateOperation","params":{"method":"equivLiteral","keyboard":"NUMERICAL"}}}</v>
      </c>
      <c r="C313" s="204" t="str">
        <f t="shared" si="4"/>
        <v>#REF!</v>
      </c>
      <c r="D313" s="205" t="str">
        <f t="shared" si="2"/>
        <v>#REF!</v>
      </c>
    </row>
    <row r="314" ht="15.75" customHeight="1">
      <c r="A314" s="204" t="str">
        <f>Seeds!AA325</f>
        <v>M1-NyO-22a-I-1</v>
      </c>
      <c r="B314" s="204" t="str">
        <f>Seeds!Z325</f>
        <v>{"id":"M1-NyO-22a-I-1","stimulus":"&lt;p&gt;Selecciona cuántas manzanas son la mitad de las que ves en la imagen.&lt;/p&gt;&lt;div style=\"display:flex; flex-wrap: wrap; justify-content: center;\"&gt;{{T1}}&lt;/div&gt;","hint":"&lt;p&gt;Reparte las manzanas en dos grupos iguales.&lt;/p&gt;","feedback":"&lt;p&gt;Reparte las manzanas en dos grupos iguales.&lt;/p&gt;","seed":{"parameters":[{"name":"Q2","label":null,"min":4,"max":20,"step":2}],"calculated":[{"name":"T1","label":"{{function}}","function":"'&lt;img src=\"https://blueberry-assets.oneclick.es/M1_NyO_22a_1.svg\" width=\"80\"&gt;'.repeat({{Q2}})","temp":true},{"name":"A1","label":"{{function}}","function":"{{Q2}}/2"},{"name":"A2","label":"{{function}}","function":"({{Q2}}+2)/2","incorrect":true},{"name":"A3","label":"{{function}}","function":"({{Q2}}+4)/2","incorrect":true}],"uniques":true},"algorithm":{"name":"trueFalse","template":"Multiple choice – standard","params":{"countCorrect":1,"countIncorrect":2,"showCheckIcon":false,"columns":3}}}</v>
      </c>
      <c r="C314" s="204" t="str">
        <f t="shared" si="4"/>
        <v>#REF!</v>
      </c>
      <c r="D314" s="205" t="str">
        <f t="shared" si="2"/>
        <v>#REF!</v>
      </c>
    </row>
    <row r="315" ht="15.75" customHeight="1">
      <c r="A315" s="204" t="str">
        <f>Seeds!AA326</f>
        <v>M1-NyO-22a-I-2</v>
      </c>
      <c r="B315" s="204" t="str">
        <f>Seeds!Z326</f>
        <v>{"id":"M1-NyO-22a-I-2","stimulus":"&lt;p&gt;Selecciona cuántos corazones son la mitad de los que ves en la imagen.&lt;/p&gt;&lt;div style=\"display:flex; flex-wrap: wrap; justify-content: center;\"&gt;{{T1}}&lt;/div&gt;","template":"&lt;p&gt;La mitad de los corazones son {{response}}.&lt;/p&gt;","hint":"&lt;p&gt;Reparte los corazones en dos grupos iguales.&lt;/p&gt;","feedback":"&lt;p&gt;Reparte los corazones en dos grupos iguales.&lt;/p&gt;","seed":{"parameters":[{"name":"Q2","label":null,"min":4,"max":20,"step":2}],"calculated":[{"name":"T1","label":"{{function}}","function":"'&lt;img src=\"https://blueberry-assets.oneclick.es/M1_NyO_22a_2.svg\" width=\"80\"&gt;'.repeat({{Q2}})","temp":true},{"name":"A1","label":"{{function}}","function":"{{Q2}}/2","group":1},{"name":"A2","label":"{{function}}","function":"({{Q2}}+2)/2","incorrect":true,"group":1},{"name":"A3","label":"{{function}}","function":"({{Q2}}+4)/2","incorrect":true,"group":1}],"uniques":true},"algorithm":{"name":"groupResponses","template":"Cloze with drop down"}}</v>
      </c>
      <c r="C315" s="204" t="str">
        <f t="shared" si="4"/>
        <v>#REF!</v>
      </c>
      <c r="D315" s="205" t="str">
        <f t="shared" si="2"/>
        <v>#REF!</v>
      </c>
    </row>
    <row r="316" ht="15.75" customHeight="1">
      <c r="A316" s="204" t="str">
        <f>Seeds!AA327</f>
        <v>M1-NyO-22a-I-3</v>
      </c>
      <c r="B316" s="204" t="str">
        <f>Seeds!Z327</f>
        <v>{"id":"M1-NyO-22a-I-3","stimulus":"&lt;p&gt;Arrastra el número de patos que sea la mitad de los que ves en la imagen.&lt;/p&gt;&lt;div style=\"display:flex; flex-wrap: wrap; justify-content: center;\"&gt;{{T1}}&lt;/div&gt;","template":"&lt;p&gt;La mitad de los patos son {{response}}.&lt;/p&gt;","hint":"&lt;p&gt;Reparte los patos en dos grupos iguales.&lt;/p&gt;","feedback":"&lt;p&gt;Reparte los patos en dos grupos iguales.&lt;/p&gt;","seed":{"parameters":[{"name":"Q2","label":null,"min":4,"max":20,"step":2}],"calculated":[{"name":"T1","label":"{{function}}","function":"'&lt;img src=\"https://blueberry-assets.oneclick.es/M1_NyO_22a_3.svg\" width=\"80\"&gt;'.repeat({{Q2}})","temp":true},{"name":"A1","label":"{{function}}","function":"{{Q2}}/2","group":1},{"name":"A2","label":"{{function}}","function":"({{Q2}}+2)/2","incorrect":true,"group":1},{"name":"A3","label":"{{function}}","function":"({{Q2}}+4)/2","incorrect":true,"group":1}],"uniques":true},"algorithm":{"name":"calculateOperation","template":"Cloze with drag &amp; drop","params":{"keyboard":"NUMERICAL"}}}</v>
      </c>
      <c r="C316" s="204" t="str">
        <f t="shared" si="4"/>
        <v>#REF!</v>
      </c>
      <c r="D316" s="205" t="str">
        <f t="shared" si="2"/>
        <v>#REF!</v>
      </c>
    </row>
    <row r="317" ht="15.75" customHeight="1">
      <c r="A317" s="204" t="str">
        <f>Seeds!AA328</f>
        <v>M1-NyO-22a-E-1</v>
      </c>
      <c r="B317" s="204" t="str">
        <f>Seeds!Z328</f>
        <v>{"id":"M1-NyO-22a-E-1","stimulus":"&lt;p&gt;Escribe cuántas manzanas son la mitad de las que ves en la imagen.&lt;/p&gt;&lt;div style=\"display:flex;justify-content:center; flex-wrap: wrap;\"&gt;{{T1}}&lt;/div&gt;","template":"&lt;p&gt;La mitad de las manzanas son {{response}}.&lt;/p&gt;","hint":"&lt;p&gt;Reparte las manzanas en dos grupos iguales.&lt;/p&gt;","feedback":"&lt;p&gt;Reparte las manzanas en dos grupos iguales.&lt;/p&gt;","seed":{"parameters":[{"name":"Q2","label":null,"min":4,"max":20,"step":2}],"calculated":[{"name":"T1","label":"{{function}}","function":"'&lt;img src=\"https://blueberry-assets.oneclick.es/M1_NyO_22a_1.svg\" width=\"80\"&gt;'.repeat({{Q2}})","temp":true},{"name":"A1","label":"{{function}}","function":"{{Q2}}/2"}],"uniques":true},"algorithm":{"name":"calculateOperation","params":{"method":"equivLiteral","keyboard":"NUMERICAL"}}}</v>
      </c>
      <c r="C317" s="204" t="str">
        <f t="shared" si="4"/>
        <v>#REF!</v>
      </c>
      <c r="D317" s="205" t="str">
        <f t="shared" si="2"/>
        <v>#REF!</v>
      </c>
    </row>
    <row r="318" ht="15.75" customHeight="1">
      <c r="A318" s="204" t="str">
        <f>Seeds!AA329</f>
        <v>M1-NyO-22a-E-2</v>
      </c>
      <c r="B318" s="204" t="str">
        <f>Seeds!Z329</f>
        <v>{"id":"M1-NyO-22a-E-2","stimulus":"&lt;p&gt;Escribe cuántas estrellas son la mitad de las que ves en la imagen.&lt;/p&gt;&lt;div style=\"display:flex;justify-content:center; flex-wrap: wrap;\"&gt;{{T1}}&lt;/div&gt;","template":"&lt;p&gt;La mitad de las estrellas son {{response}}.&lt;/p&gt;","hint":"&lt;p&gt;Reparte las estrellas en dos grupos iguales.&lt;/p&gt;","feedback":"&lt;p&gt;Reparte las estrellas en dos grupos iguales.&lt;/p&gt;","seed":{"parameters":[{"name":"Q2","label":null,"min":4,"max":20,"step":2}],"calculated":[{"name":"T1","label":"{{function}}","function":"'&lt;img src=\"https://blueberry-assets.oneclick.es/M1_NyO_22a_4.svg\" width=\"80\"&gt;'.repeat({{Q2}})","temp":true},{"name":"A1","label":"{{function}}","function":"{{Q2}}/2"}],"uniques":true},"algorithm":{"name":"calculateOperation","params":{"method":"equivLiteral","keyboard":"NUMERICAL"}}}</v>
      </c>
      <c r="C318" s="204" t="str">
        <f t="shared" si="4"/>
        <v>#REF!</v>
      </c>
      <c r="D318" s="205" t="str">
        <f t="shared" si="2"/>
        <v>#REF!</v>
      </c>
    </row>
    <row r="319" ht="15.75" customHeight="1">
      <c r="A319" s="204" t="str">
        <f>Seeds!AA330</f>
        <v>M1-NyO-22a-E-3</v>
      </c>
      <c r="B319" s="204" t="str">
        <f>Seeds!Z330</f>
        <v>{"id":"M1-NyO-22a-E-3","stimulus":"&lt;p&gt;Escribe cuántas flores son la mitad de las que ves en la imagen.&lt;/p&gt;&lt;div style=\"display:flex;justify-content:center; flex-wrap: wrap;\"&gt;{{T1}}&lt;/div&gt;","template":"&lt;p&gt;La mitad de las flores son {{response}}.&lt;/p&gt;","hint":"&lt;p&gt;Reparte las flores en dos grupos iguales.&lt;/p&gt;","feedback":"&lt;p&gt;Reparte las flores en dos grupos iguales.&lt;/p&gt;","seed":{"parameters":[{"name":"Q2","label":null,"min":4,"max":20,"step":2}],"calculated":[{"name":"T1","label":"{{function}}","function":"'&lt;img src=\"https://blueberry-assets.oneclick.es/M1_NyO_22a_5.svg\" width=\"80\"&gt;'.repeat({{Q2}})","temp":true},{"name":"A1","label":"{{function}}","function":"{{Q2}}/2"}],"uniques":true},"algorithm":{"name":"calculateOperation","params":{"method":"equivLiteral","keyboard":"NUMERICAL"}}}</v>
      </c>
      <c r="C319" s="204" t="str">
        <f t="shared" si="4"/>
        <v>#REF!</v>
      </c>
      <c r="D319" s="205" t="str">
        <f t="shared" si="2"/>
        <v>#REF!</v>
      </c>
    </row>
    <row r="320" ht="15.75" customHeight="1">
      <c r="A320" s="204" t="str">
        <f>Seeds!AA331</f>
        <v>M1-MyM-1b-I-1</v>
      </c>
      <c r="B320" s="204" t="str">
        <f>Seeds!Z331</f>
        <v>{"id":"M1-MyM-1b-I-1","stimulus":"&lt;p&gt;¿En qué opción hay muchos helados?&lt;/p&gt;","hint":"&lt;p&gt;Cuenta la cantidad de helados en cada grupo.&lt;/p&gt;","feedback":"&lt;p&gt;Cuenta la cantidad de helados en cada grupo.&lt;/p&gt;&lt;p&gt;Hay muchos en el grupo de mayor cantidad.&lt;/p&gt;","seed":{"parameters":[{"name":"Q2","label":null,"min":1,"max":5,"step":1}],"calculated":[{"name":"A1","label":"&lt;div style=\"display:flex; flex-wrap: wrap;\"&gt;{{function}}&lt;/div&gt;","function":"'&lt;img src=\"https://blueberry-assets.oneclick.es/M1_EyP_1a_11.svg\" width=\"80\"&gt;'.repeat({{Q2}}+10)"},{"name":"A2","label":"&lt;div style=\"display:flex; flex-wrap: wrap;\"&gt;{{function}}&lt;/div&gt;","function":"'&lt;img src=\"https://blueberry-assets.oneclick.es/M1_EyP_1a_12.svg\" width=\"80\"&gt;'.repeat({{Q2}})","incorrect":true},{"name":"A3","label":"&lt;div style=\"display:flex; flex-wrap: wrap;\"&gt;{{function}}&lt;/div&gt;","function":"'&lt;img src=\"https://blueberry-assets.oneclick.es/M1_EyP_1a_13.svg\" width=\"80\"&gt;'.repeat({{Q2}}+1)","incorrect":true}],"uniques":true},"algorithm":{"name":"trueFalse","template":"Multiple choice – standard","params":{"countCorrect":1,"countIncorrect":2,"showCheckIcon":true}}}</v>
      </c>
      <c r="C320" s="204" t="str">
        <f t="shared" si="4"/>
        <v>#REF!</v>
      </c>
      <c r="D320" s="205" t="str">
        <f t="shared" si="2"/>
        <v>#REF!</v>
      </c>
    </row>
    <row r="321" ht="15.75" customHeight="1">
      <c r="A321" s="204" t="str">
        <f>Seeds!AA332</f>
        <v>M1-MyM-1b-I-2</v>
      </c>
      <c r="B321" s="204" t="str">
        <f>Seeds!Z332</f>
        <v>{"id":"M1-MyM-1b-I-2","stimulus":"&lt;p&gt;Compara las imágenes y elige la respuesta correcta.&lt;/p&gt;&lt;div style=\"display:flex; justify-content: center; flex-wrap: wrap;\"&gt;{{T1}}&lt;/div&gt;&lt;div style=\"display:flex; justify-content: center; flex-wrap: wrap;\"&gt;{{T2}}&lt;/div&gt;","template":"&lt;p&gt;Hay {{response}} globos.&lt;/p&gt;&lt;p&gt;Hay {{response}} regalos.&lt;/p&gt;","hint":"&lt;p&gt;Cuenta la cantidad de globos y luego la cantidad de regalos.&lt;/p&gt;","feedback":"&lt;p&gt;Cuenta la cantidad de globos y luego la cantidad de regalos y compara.&lt;/p&gt;","seed":{"parameters":[{"name":"Q2","label":null,"list":[1,2,3,4,5]}],"calculated":[{"name":"T1","label":"{{function}}","function":"'&lt;img src=\"https://blueberry-assets.oneclick.es/M1_MyM_1b_1.svg\" width=\"100\"&gt;'.repeat({{Q2}}+10)","temp":true},{"name":"T2","label":"{{function}}","function":"'&lt;img src=\"https://blueberry-assets.oneclick.es/M1_MyM_1b_2.svg\" width=\"100\"&gt;'.repeat({{Q2}})","temp":true},{"name":"A1","label":"muchos","group":1},{"name":"A2","label":"pocos","incorrect":true,"group":1},{"name":"A3","label":"muchos","incorrect":true,"group":2},{"name":"A4","label":"pocos","group":2}],"uniques":true},"algorithm":{"name":"groupResponses","template":"Cloze with drop down"}}</v>
      </c>
      <c r="C321" s="204" t="str">
        <f t="shared" si="4"/>
        <v>#REF!</v>
      </c>
      <c r="D321" s="205" t="str">
        <f t="shared" si="2"/>
        <v>#REF!</v>
      </c>
    </row>
    <row r="322" ht="15.75" customHeight="1">
      <c r="A322" s="204" t="str">
        <f>Seeds!AA333</f>
        <v>M1-MyM-1b-I-3</v>
      </c>
      <c r="B322" s="204" t="str">
        <f>Seeds!Z333</f>
        <v>{
    "id": "M1-MyM-1b-I-3",
    "stimulus": "&lt;p&gt;¿En qué opción hay muchos pájaros?&lt;/p&gt;",
    "hint": "&lt;p&gt;Cuenta la cantidad de pájaros en cada grupo.&lt;/p&gt;",
    "feedback": "&lt;p&gt;Cuenta la cantidad de pájaros en cada grupo y compara.&lt;/p&gt;",
    "seed": {
        "parameters": [
            {
                "name": "Q2",
                "label": null,
                "list": [
                    2,
                    3,
                    4,
                    5
                ]
            },
            {
                "name": "Q3",
                "label": null,
                "list": [
                    "M1_MyM_1b_3.svg",
                    "M1_MyM_1b_4.svg",
                    "M1_MyM_1b_5.svg"
                ]
            },
            {
                "name": "Q4",
                "label": null,
                "list": [
                    "M1_MyM_1b_3.svg",
                    "M1_MyM_1b_4.svg",
                    "M1_MyM_1b_5.svg"
                ]
            },
            {
                "name": "Q5",
                "label": null,
                "list": [
                    "M1_MyM_1b_3.svg",
                    "M1_MyM_1b_4.svg",
                    "M1_MyM_1b_5.svg"
                ]
            }
        ],
        "calculated": [
            {
                "name": "A1",
                "label": "&lt;div style=\"display:flex; flex-wrap: wrap;\"&gt;{{function}}&lt;/div&gt;",
                "function": "'&lt;img src=\"https://blueberry-assets.oneclick.es/{{Q3}}\" width=\"80\"&gt;'.repeat({{Q2}})",
                "incorrect": true
            },
            {
                "name": "A2",
                "label": "&lt;div style=\"display:flex; flex-wrap: wrap;\"&gt;{{function}}&lt;/div&gt;",
                "function": "'&lt;img src=\"https://blueberry-assets.oneclick.es/{{Q4}}\" width=\"80\"&gt;'.repeat({{Q2}}+10)"
            },
            {
                "name": "A3",
                "label": "&lt;div style=\"display:flex; flex-wrap: wrap;\"&gt;{{function}}&lt;/div&gt;",
                "function": "'&lt;img src=\"https://blueberry-assets.oneclick.es/{{Q5}}\" width=\"80\"&gt;'.repeat({{Q2}}+2)",
                "incorrect": true
            }
        ],
        "uniques": true
    },
    "algorithm": {
        "name": "trueFalse",
        "template": "Multiple choice – standard",
        "params": {
            "countCorrect": 1,
            "countIncorrect": 2,
            "showCheckIcon": true
        }
    }
}</v>
      </c>
      <c r="C322" s="204" t="str">
        <f t="shared" si="4"/>
        <v>#REF!</v>
      </c>
      <c r="D322" s="205" t="str">
        <f t="shared" si="2"/>
        <v>#REF!</v>
      </c>
    </row>
    <row r="323" ht="15.75" customHeight="1">
      <c r="A323" s="204" t="str">
        <f>Seeds!AA334</f>
        <v>M1-MyM-1b-E-1</v>
      </c>
      <c r="B323" s="204" t="str">
        <f>Seeds!Z334</f>
        <v>{"id":"M1-MyM-1b-E-1","stimulus":"&lt;p&gt;Arrastra la palabra correcta.&lt;/p&gt;&lt;div style=\"display:flex; justify-content: center; flex-wrap: wrap;\"&gt;{{T1}}&lt;/div&gt;&lt;div style=\"display:flex; justify-content: center; flex-wrap: wrap;\"&gt;{{T2}}&lt;/div&gt;","template":"&lt;p&gt;Nicolás tiene {{response}} monedas doradas y {{response}} monedas plateadas.&lt;/p&gt;","hint":"&lt;p&gt;Cuenta la cantidad de monedas doradas, luego la cantidad de monedas plateadas y compara.&lt;/p&gt;","feedback":"&lt;p&gt;Cuenta la cantidad de monedas doradas, luego la cantidad de monedas plateadas y compara.&lt;/p&gt;","seed":{"parameters":[{"name":"Q2","label":null,"list":[2,3,4]}],"calculated":[{"name":"T1","label":"{{function}}","function":"'&lt;img src=\"https://blueberry-assets.oneclick.es/M1_MyM_1b_6.svg\" width=\"80\"&gt;'.repeat({{Q2}}+10)","temp":true},{"name":"T2","label":"{{function}}","function":"'&lt;img src=\"https://blueberry-assets.oneclick.es/M1_MyM_1b_7.svg\" width=\"80\"&gt;'.repeat({{Q2}})","temp":true},{"name":"A1","label":"muchas"},{"name":"A2","label":"pocas"}],"uniques":true},"algorithm":{"name":"calculateOperation","template":"Cloze with drag &amp; drop","params":{"keyboard":"NUMERICAL"}}}</v>
      </c>
      <c r="C323" s="204" t="str">
        <f t="shared" si="4"/>
        <v>#REF!</v>
      </c>
      <c r="D323" s="205" t="str">
        <f t="shared" si="2"/>
        <v>#REF!</v>
      </c>
    </row>
    <row r="324" ht="15.75" customHeight="1">
      <c r="A324" s="204" t="str">
        <f>Seeds!AA335</f>
        <v>M1-MyM-1b-E-2</v>
      </c>
      <c r="B324" s="204" t="str">
        <f>Seeds!Z335</f>
        <v>{"id":"M1-MyM-1b-E-2","stimulus":"&lt;p&gt;Arrastra la palabra correcta.&lt;/p&gt;&lt;div style=\"display:flex; justify-content: center; flex-wrap: wrap;\"&gt;{{T1}}&lt;/div&gt;&lt;div style=\"display:flex; justify-content: center; flex-wrap: wrap;\"&gt;{{T2}}&lt;/div&gt;","template":"&lt;p&gt;En la playa hay {{response}} sombrillas y {{response}} pelotas.&lt;/p&gt;","hint":"&lt;p&gt;Cuenta la cantidad de sombrillas, luego la cantidad de pelotas y compara.&lt;/p&gt;","feedback":"&lt;p&gt;Cuenta la cantidad de sombrillas, luego la cantidad de pelotas y compara.&lt;/p&gt;","seed":{"parameters":[{"name":"Q2","label":null,"list":[2,3,4]}],"calculated":[{"name":"T1","label":"{{function}}","function":"'&lt;img src=\"https://blueberry-assets.oneclick.es/M1_NyO_37a_8.svg\" width=\"80\"&gt;'.repeat({{Q2}}+10)","temp":true},{"name":"T2","label":"{{function}}","function":"'&lt;img src=\"https://blueberry-assets.oneclick.es/M1_NyO_1a_1.svg\" width=\"80\"&gt;'.repeat({{Q2}})","temp":true},{"name":"A1","label":"muchas"},{"name":"A2","label":"pocas"}],"uniques":true},"algorithm":{"name":"calculateOperation","template":"Cloze with drag &amp; drop","params":{"keyboard":"NUMERICAL"}}}</v>
      </c>
      <c r="C324" s="204" t="str">
        <f t="shared" si="4"/>
        <v>#REF!</v>
      </c>
      <c r="D324" s="205" t="str">
        <f t="shared" si="2"/>
        <v>#REF!</v>
      </c>
    </row>
    <row r="325" ht="15.75" customHeight="1">
      <c r="A325" s="204" t="str">
        <f>Seeds!AA336</f>
        <v>M1-MyM-1b-E-3</v>
      </c>
      <c r="B325" s="204" t="str">
        <f>Seeds!Z336</f>
        <v>{"id":"M1-MyM-1b-E-3","stimulus":"&lt;p&gt;Arrastra la palabra correcta.&lt;/p&gt;&lt;div style=\"display:flex; justify-content: center; flex-wrap: wrap;\"&gt;{{T1}}&lt;/div&gt;&lt;div style=\"display:flex; justify-content: center; flex-wrap: wrap;\"&gt;{{T2}}&lt;/div&gt;","template":"&lt;p&gt;En el parque hay {{response}} cometas y {{response}} toboganes.&lt;/p&gt;","hint":"&lt;p&gt;Cuenta la cantidad de cometas, luego la cantidad de toboganes y compara.&lt;/p&gt;","feedback":"&lt;p&gt;Cuenta la cantidad de cometas, luego la cantidad de toboganes y compara.&lt;/p&gt;","seed":{"parameters":[{"name":"Q2","label":null,"list":[2,3,4]}],"calculated":[{"name":"T1","label":"{{function}}","function":"'&lt;img src=\"https://blueberry-assets.oneclick.es/M1_MyM_1b_9.svg\" width=\"100\"&gt;'.repeat({{Q2}})","temp":true},{"name":"T2","label":"{{function}}","function":"'&lt;img src=\"https://blueberry-assets.oneclick.es/M1_MyM_1b_8.svg\" width=\"100\"&gt;'.repeat({{Q2}}+10)","temp":true},{"name":"A1","label":"pocas"},{"name":"A2","label":"muchos"}],"uniques":true},"algorithm":{"name":"calculateOperation","template":"Cloze with drag &amp; drop","params":{"keyboard":"NUMERICAL"}}}</v>
      </c>
      <c r="C325" s="204" t="str">
        <f t="shared" si="4"/>
        <v>#REF!</v>
      </c>
      <c r="D325" s="205" t="str">
        <f t="shared" si="2"/>
        <v>#REF!</v>
      </c>
    </row>
    <row r="326" ht="15.75" customHeight="1">
      <c r="A326" s="204" t="str">
        <f>Seeds!AA337</f>
        <v>M1-MyM-1a-I-1</v>
      </c>
      <c r="B326" s="204" t="str">
        <f>Seeds!Z337</f>
        <v>{"id":"M1-MyM-1a-I-1","stimulus":"&lt;p&gt;Elige la opción correcta.&lt;/p&gt;&lt;div style=\"display:flex; justify-content:center;\"&gt;&lt;img src=\"https://blueberry-assets.oneclick.es/M1_MyM_1a_1.svg\" width=\"300\"&gt;&lt;/img&gt;&lt;/div&gt;","template":"&lt;p&gt;¿Cuántas hojas caen del árbol? {{response}}.&lt;/p&gt;","hint":"&lt;p&gt;&lt;div style=\"display:flex; justify-content:center;\"&gt;&lt;img src=\"https://blueberry-assets.oneclick.es/M1_MyM_1a_7.svg\" width=\"500\"&gt;&lt;/img&gt;&lt;/div&gt;","feedback":"&lt;p&gt;&lt;div style=\"display:flex; justify-content:center;\"&gt;&lt;img src=\"https://blueberry-assets.oneclick.es/M1_MyM_1a_7.svg\" width=\"500\"&gt;&lt;/img&gt;&lt;/div&gt;","seed":{"parameters":[],"calculated":[{"name":"A1","label":"Todas","function":"","incorrect":true,"group":1},{"name":"A2","label":"Algunas","function":"","group":1}],"uniques":true},"algorithm":{"name":"groupResponses","template":"Cloze with drop down"}}</v>
      </c>
      <c r="C326" s="204" t="str">
        <f t="shared" si="4"/>
        <v>#REF!</v>
      </c>
      <c r="D326" s="205" t="str">
        <f t="shared" si="2"/>
        <v>#REF!</v>
      </c>
    </row>
    <row r="327" ht="15.75" customHeight="1">
      <c r="A327" s="204" t="str">
        <f>Seeds!AA338</f>
        <v>M1-MyM-1a-I-2</v>
      </c>
      <c r="B327" s="204" t="str">
        <f>Seeds!Z338</f>
        <v>{"id":"M1-MyM-1a-I-2","stimulus":"Elige la opción correcta. &lt;div style=\"display:flex; justify-content:center;\"&gt;&lt;img src=\"https://blueberry-assets.oneclick.es/M1_MyM_1a_2.svg\" width=\"400\"&gt;&lt;/img&gt;&lt;/div&gt;","template":"&lt;p&gt;¿Cuántos niños llevan mochila? {{response}}.&lt;/p&gt;","hint":"&lt;p&gt;&lt;div style=\"display:flex; justify-content:center;\"&gt;&lt;img src=\"https://blueberry-assets.oneclick.es/M1_MyM_1a_7.svg\" width=\"500\"&gt;&lt;/img&gt;&lt;/div&gt;&lt;/p&gt;","feedback":"&lt;p&gt;&lt;div style=\"display:flex; justify-content:center;\"&gt;&lt;img src=\"https://blueberry-assets.oneclick.es/M1_MyM_1a_7.svg\" width=\"500\"&gt;&lt;/img&gt;&lt;/div&gt;&lt;/p&gt;","seed":{"parameters":[],"calculated":[{"name":"A1","label":"Todos","function":"","group":1},{"name":"A2","label":"Algunos","function":"","incorrect":true,"group":1}],"uniques":true},"algorithm":{"name":"groupResponses","template":"Cloze with drop down"}}</v>
      </c>
      <c r="C327" s="204" t="str">
        <f t="shared" si="4"/>
        <v>#REF!</v>
      </c>
      <c r="D327" s="205" t="str">
        <f t="shared" si="2"/>
        <v>#REF!</v>
      </c>
    </row>
    <row r="328" ht="15.75" customHeight="1">
      <c r="A328" s="204" t="str">
        <f>Seeds!AA341</f>
        <v>M1-MyM-1a-E-1</v>
      </c>
      <c r="B328" s="204" t="str">
        <f>Seeds!Z341</f>
        <v>{"id":"M1-MyM-1a-E-1","stimulus":"&lt;p&gt;Observa la imagen de estos conejos. Selecciona verdadero o falso.&lt;/p&gt;&lt;div style=\"display:flex; justify-content:center;\"&gt;&lt;img src=\"https://blueberry-assets.oneclick.es/M1_MyM_1a_3.svg\" width=\"300\"&gt;&lt;/img&gt;&lt;/div&gt;","hint":"&lt;p&gt;&lt;div style=\"display:flex; justify-content:center;\"&gt;&lt;img src=\"https://blueberry-assets.oneclick.es/M1_MyM_1a_7.svg\" width=\"500\"&gt;&lt;/img&gt;&lt;/div&gt;&lt;/p&gt;","feedback":"&lt;p&gt;&lt;div style=\"display:flex; justify-content:center;\"&gt;&lt;img src=\"https://blueberry-assets.oneclick.es/M1_MyM_1a_7.svg\" width=\"500\"&gt;&lt;/img&gt;&lt;/div&gt;&lt;/p&gt;","seed":{"parameters":[],"calculated":[{"name":"A1","label":"Todos los conejos son negros.","function":"","incorrect":true},{"name":"A2","label":"Todos los conejos son blancos.","function":""},{"name":"A3","label":"Ninguno de los conejos es negro.","function":""},{"name":"A4","label":"Ninguno de los conejos es blanco.","function":"","incorrect":true},{"name":"A5","label":"Alguno de los conejos es negro.","function":"","incorrect":true}],"uniques":true},"algorithm":{"name":"trueFalse","template":"Choice matrix – inline","params":{"countCorrect":2,"countIncorrect":1,"showCheckIcon":false,"options":["Verdadero","Falso"]}}}</v>
      </c>
      <c r="C328" s="204" t="str">
        <f t="shared" si="4"/>
        <v>#REF!</v>
      </c>
      <c r="D328" s="205" t="str">
        <f t="shared" si="2"/>
        <v>#REF!</v>
      </c>
    </row>
    <row r="329" ht="15.75" customHeight="1">
      <c r="A329" s="204" t="str">
        <f>Seeds!AA342</f>
        <v>M1-MyM-1a-E-2</v>
      </c>
      <c r="B329" s="204" t="str">
        <f>Seeds!Z342</f>
        <v>{"id":"M1-MyM-1a-E-2","stimulus":"&lt;p&gt;Estas son todas las mascotas de Guadalupe. Selecciona verdadero o falso.&lt;/p&gt;&lt;div style=\"display:flex; justify-content:center;\"&gt;&lt;img src=\"https://blueberry-assets.oneclick.es/M1_MyM_1a_4.svg\" width=\"500\"&gt;&lt;/img&gt;&lt;/div&gt;","hint":"&lt;p&gt;&lt;div style=\"display:flex; justify-content:center;\"&gt;&lt;img src=\"https://blueberry-assets.oneclick.es/M1_MyM_1a_7.svg\" width=\"500\"&gt;&lt;/img&gt;&lt;/div&gt;&lt;/p&gt;","feedback":"&lt;p&gt;&lt;div style=\"display:flex; justify-content:center;\"&gt;&lt;img src=\"https://blueberry-assets.oneclick.es/M1_MyM_1a_7.svg\" width=\"500\"&gt;&lt;/img&gt;&lt;/div&gt;&lt;/p&gt;","seed":{"parameters":[],"calculated":[{"name":"A1","label":"Todas las mascotas son gatos.","function":""},{"name":"A2","label":"Ninguna de las mascotas es un perro.","function":""},{"name":"A3","label":"Alguna de las mascotas es un perro.","function":"","incorrect":true},{"name":"A4","label":"Ninguna de las mascotas es un gato.","function":"","incorrect":true},{"name":"A5","label":"Alguna de las mascotas es un conejo.","function":"","incorrect":true}],"uniques":true},"algorithm":{"name":"trueFalse","template":"Choice matrix – inline","params":{"countCorrect":1,"countIncorrect":2,"showCheckIcon":false,"options":["Verdadero","Falso"]}}}</v>
      </c>
      <c r="C329" s="204" t="str">
        <f t="shared" si="4"/>
        <v>#REF!</v>
      </c>
      <c r="D329" s="205" t="str">
        <f t="shared" si="2"/>
        <v>#REF!</v>
      </c>
    </row>
    <row r="330" ht="15.75" customHeight="1">
      <c r="A330" s="204" t="str">
        <f>Seeds!AA340</f>
        <v>M1-MyM-1a-I-4</v>
      </c>
      <c r="B330" s="204" t="str">
        <f>Seeds!Z340</f>
        <v>{"id":"M1-MyM-1a-I-4","stimulus":"&lt;p&gt;Fíjate en las pinturas de la imagen y arrastra la opción correcta.&lt;/p&gt;&lt;div style=\"display:flex; justify-content:center;\"&gt;&lt;img src=\"https://blueberry-assets.oneclick.es/M1_MyM_1a_5.svg\" width=\"125\"&gt;&lt;/img&gt;&lt;/div&gt;","template":"&lt;p&gt;{{response}} son rojas.&lt;/p&gt;&lt;p&gt;{{response}} están en el portalápices.&lt;/p&gt;","hint":"&lt;p&gt;&lt;div style=\"display:flex; justify-content:center;\"&gt;&lt;img src=\"https://blueberry-assets.oneclick.es/M1_MyM_1a_7.svg\" width=\"500\"&gt;&lt;/img&gt;&lt;/div&gt;&lt;/p&gt;","feedback":"&lt;p&gt;&lt;div style=\"display:flex; justify-content:center;\"&gt;&lt;img src=\"https://blueberry-assets.oneclick.es/M1_MyM_1a_7.svg\" width=\"500\"&gt;&lt;/img&gt;&lt;/div&gt;&lt;/p&gt;","seed":{"parameters":[],"calculated":[{"name":"A1","label":"{{function}}","function":"Algunas","group":1},{"name":"A2","label":"{{function}}","function":"Todas","incorrect":true,"group":1},{"name":"A3","label":"{{function}}","function":"Algunas","incorrect":true,"group":2},{"name":"A4","label":"{{function}}","function":"Todas","group":2}],"uniques":true},"algorithm":{"name":"groupResponses","template":"Cloze with drop down"}}</v>
      </c>
      <c r="C330" s="204" t="str">
        <f t="shared" si="4"/>
        <v>#REF!</v>
      </c>
      <c r="D330" s="205" t="str">
        <f t="shared" si="2"/>
        <v>#REF!</v>
      </c>
    </row>
    <row r="331" ht="15.75" customHeight="1">
      <c r="A331" s="204" t="str">
        <f>Seeds!AA339</f>
        <v>M1-MyM-1a-I-3</v>
      </c>
      <c r="B331" s="204" t="str">
        <f>Seeds!Z339</f>
        <v>{"id":"M1-MyM-1a-I-3","stimulus":"&lt;p&gt;Fíjate en los libros de la imagen y haz clic en la opción correcta.&lt;/p&gt;&lt;div style=\"display:flex; justify-content:center;\"&gt;&lt;img src=\"https://blueberry-assets.oneclick.es/M1_MyM_1a_6.svg\" width=\"325\"&gt;&lt;/img&gt;&lt;/div&gt;","template":"&lt;p&gt;{{response}} están en el estante.&lt;/p&gt;&lt;p&gt;{{response}} está sobre el escritorio.&lt;/p&gt;","hint":"&lt;p&gt;&lt;div style=\"display:flex; justify-content:center;\"&gt;&lt;img src=\"https://blueberry-assets.oneclick.es/M1_MyM_1a_7.svg\" width=\"500\"&gt;&lt;/img&gt;&lt;/div&gt;&lt;/p&gt;","feedback":"&lt;p&gt;&lt;div style=\"display:flex; justify-content:center;\"&gt;&lt;img src=\"https://blueberry-assets.oneclick.es/M1_MyM_1a_7.svg\" width=\"500\"&gt;&lt;/img&gt;&lt;/div&gt;&lt;/p&gt;","seed":{"parameters":[],"calculated":[{"name":"A1","label":"Todos","function":"","group":1},{"name":"A2","label":"Ninguno","function":"","incorrect":true,"group":1},{"name":"A3","label":"Todos","function":"","incorrect":true,"group":2},{"name":"A4","label":"Ninguno","function":"","group":2}],"uniques":true},"algorithm":{"name":"groupResponses","template":"Cloze with drop down"}}</v>
      </c>
      <c r="C331" s="204" t="str">
        <f t="shared" si="4"/>
        <v>#REF!</v>
      </c>
      <c r="D331" s="205" t="str">
        <f t="shared" si="2"/>
        <v>#REF!</v>
      </c>
    </row>
    <row r="332" ht="15.75" customHeight="1">
      <c r="A332" s="204" t="str">
        <f>Seeds!AA343</f>
        <v>M1-MyM-2a-I-1</v>
      </c>
      <c r="B332" s="204" t="str">
        <f>Seeds!Z343</f>
        <v>{"id":"M1-MyM-2a-I-1","stimulus":"&lt;p&gt;Observa estas prendas y selecciona la más corta.&lt;/p&gt;","hint":"&lt;p&gt;Observa el tamaño de cada prenda.&lt;/p&gt;","feedback":"&lt;p&gt;La prenda de menor tamaño es la más corta.&lt;/p&gt;","seed":{"parameters":[],"calculated":[{"name":"A1","label":"&lt;div style=\"display:flex; justify-content:center;\"&gt;&lt;img src=\"https://blueberry-assets.oneclick.es/M1_MyM_2a_1.svg\" width=\"300\"&gt;&lt;/img&gt;&lt;/div&gt;"},{"name":"A2","label":"&lt;div style=\"display:flex; justify-content:center;\"&gt;&lt;img src=\"https://blueberry-assets.oneclick.es/M1_MyM_2a_2.svg\" width=\"300\"&gt;&lt;/img&gt;&lt;/div&gt;","incorrect":true},{"name":"A3","label":"&lt;div style=\"display:flex; justify-content:center;\"&gt;&lt;img src=\"https://blueberry-assets.oneclick.es/M1_MyM_2a_3.svg\" width=\"300\"&gt;&lt;/img&gt;&lt;/div&gt;","incorrect":true}],"uniques":true},"algorithm":{"name":"trueFalse","template":"Multiple choice – standard","params":{"countCorrect":1,"countIncorrect":2,"showCheckIcon":false,"columns":3}}}</v>
      </c>
      <c r="C332" s="204" t="str">
        <f t="shared" si="4"/>
        <v>#REF!</v>
      </c>
      <c r="D332" s="205" t="str">
        <f t="shared" si="2"/>
        <v>#REF!</v>
      </c>
    </row>
    <row r="333" ht="15.75" customHeight="1">
      <c r="A333" s="204" t="str">
        <f>Seeds!AA344</f>
        <v>M1-MyM-2a-I-2</v>
      </c>
      <c r="B333" s="204" t="str">
        <f>Seeds!Z344</f>
        <v>{"id":"M1-MyM-2a-I-2","stimulus":"&lt;p&gt;Observa estas prendas y selecciona la más larga.&lt;/p&gt;","hint":"&lt;p&gt;Observa el tamaño de cada prenda.&lt;/p&gt;","feedback":"&lt;p&gt;La prenda de mayor tamaño es la más larga.&lt;/p&gt;","seed":{"parameters":[],"calculated":[{"name":"A1","label":"&lt;div style=\"display:flex; justify-content:center;\"&gt;&lt;img src=\"https://blueberry-assets.oneclick.es/M1_MyM_2a_4.svg\" width=\"300\"&gt;&lt;/img&gt;&lt;/div&gt;"},{"name":"A2","label":"&lt;div style=\"display:flex; justify-content:center;\"&gt;&lt;img src=\"https://blueberry-assets.oneclick.es/M1_MyM_2a_6.svg\" width=\"300\"&gt;&lt;/img&gt;&lt;/div&gt;","incorrect":true},{"name":"A3","label":"&lt;div style=\"display:flex; justify-content:center;\"&gt;&lt;img src=\"https://blueberry-assets.oneclick.es/M1_MyM_2a_5.svg\" width=\"300\"&gt;&lt;/img&gt;&lt;/div&gt;","incorrect":true}],"uniques":true},"algorithm":{"name":"trueFalse","template":"Multiple choice – standard","params":{"countCorrect":1,"countIncorrect":2,"showCheckIcon":false,"columns":3}}}</v>
      </c>
      <c r="C333" s="204" t="str">
        <f t="shared" si="4"/>
        <v>#REF!</v>
      </c>
      <c r="D333" s="205" t="str">
        <f t="shared" si="2"/>
        <v>#REF!</v>
      </c>
    </row>
    <row r="334" ht="15.75" customHeight="1">
      <c r="A334" s="204" t="str">
        <f>Seeds!AA345</f>
        <v>M1-MyM-2a-I-3</v>
      </c>
      <c r="B334" s="204" t="str">
        <f>Seeds!Z345</f>
        <v>{"id":"M1-MyM-2a-I-3","stimulus":"&lt;p&gt;Observa estos objetos y selecciona el más corto.&lt;/p&gt;","hint":"&lt;p&gt;Observa el tamaño de cada objeto.&lt;/p&gt;","feedback":"&lt;p&gt;El objeto de menor tamaño es el más corto.&lt;/p&gt;","seed":{"parameters":[],"calculated":[{"name":"A1","label":"&lt;div style=\"display:flex; justify-content:center;\"&gt;&lt;img src=\"https://blueberry-assets.oneclick.es/M1_MyM_2a_7.svg\" width=\"300\"&gt;&lt;/img&gt;&lt;/div&gt;","incorrect":true},{"name":"A2","label":"&lt;div style=\"display:flex; justify-content:center;\"&gt;&lt;img src=\"https://blueberry-assets.oneclick.es/M1_MyM_2a_8.svg\" width=\"300\"&gt;&lt;/img&gt;&lt;/div&gt;"},{"name":"A3","label":"&lt;div style=\"display:flex; justify-content:center;\"&gt;&lt;img src=\"https://blueberry-assets.oneclick.es/M1_MyM_2a_9.svg\" width=\"300\"&gt;&lt;/img&gt;&lt;/div&gt;","incorrect":true}],"uniques":true},"algorithm":{"name":"trueFalse","template":"Multiple choice – standard","params":{"countCorrect":1,"countIncorrect":2,"showCheckIcon":false,"columns":3}}}</v>
      </c>
      <c r="C334" s="204" t="str">
        <f t="shared" si="4"/>
        <v>#REF!</v>
      </c>
      <c r="D334" s="205" t="str">
        <f t="shared" si="2"/>
        <v>#REF!</v>
      </c>
    </row>
    <row r="335" ht="15.75" customHeight="1">
      <c r="A335" s="204" t="str">
        <f>Seeds!AA346</f>
        <v>M1-MyM-2a-E-1</v>
      </c>
      <c r="B335" s="204" t="str">
        <f>Seeds!Z346</f>
        <v>{"id":"M1-MyM-2a-E-1","stimulus":"&lt;p&gt;¿De qué color es el vestido más corto?&lt;/p&gt;&lt;div style=\"display:flex; justify-content:center;\"&gt;&lt;img src=\"https://blueberry-assets.oneclick.es/M1_MyM_2a_10.svg\" width=\"200\"&gt;&lt;/img&gt;&lt;img src=\"https://blueberry-assets.oneclick.es/M1_MyM_2a_11.svg\" width=\"200\"&gt;&lt;/img&gt;&lt;/div&gt;","template":"&lt;p&gt;El vestido más corto es de color {{response}}.&lt;/p&gt;","hint":"&lt;p&gt;Observa el tamaño de cada vestido.&lt;/p&gt;","feedback":"&lt;p&gt;El vestido de menor tamaño es el más corto.&lt;/p&gt;","seed":{"parameters":[],"calculated":[{"name":"A1","label":"azul","group":1},{"name":"A2","label":"rojo","group":1,"incorrect":true}],"uniques":true},"algorithm":{"name":"groupResponses","template":"Cloze with drop down"}}</v>
      </c>
      <c r="C335" s="204" t="str">
        <f t="shared" si="4"/>
        <v>#REF!</v>
      </c>
      <c r="D335" s="205" t="str">
        <f t="shared" si="2"/>
        <v>#REF!</v>
      </c>
    </row>
    <row r="336" ht="15.75" customHeight="1">
      <c r="A336" s="204" t="str">
        <f>Seeds!AA347</f>
        <v>M1-MyM-2a-E-2</v>
      </c>
      <c r="B336" s="204" t="str">
        <f>Seeds!Z347</f>
        <v>{"id":"M1-MyM-2a-E-2","stimulus":"&lt;p&gt;Haz clic en la opción correcta.&lt;/p&gt;&lt;div style=\"display:flex; justify-content:center;\"&gt;&lt;img src=\"https://blueberry-assets.oneclick.es/M1_MyM_2a_12.svg\" width=\"300\"&gt;&lt;/img&gt;&lt;img src=\"https://blueberry-assets.oneclick.es/M1_MyM_2a_13.svg\" width=\"300\"&gt;&lt;/img&gt;&lt;/div&gt;","template":"&lt;p&gt;El niño usa pantalones {{response}}.&lt;/p&gt;&lt;p&gt;La niña tiene el pelo {{response}}.&lt;/p&gt;","hint":"&lt;p&gt;Observa el tamaño del pantalón del niño y del pelo de la niña.&lt;/p&gt;","feedback":"&lt;p&gt;El pantalón es largo y el pelo de la niña es corto.&lt;/p&gt;","seed":{"parameters":[],"calculated":[{"name":"A1","label":"largos","group":1},{"name":"A2","label":"cortos","group":1,"incorrect":true},{"name":"A3","label":"largo","group":2,"incorrect":true},{"name":"A4","label":"corto","group":2}],"uniques":true},"algorithm":{"name":"groupResponses","template":"Cloze with drop down"}}</v>
      </c>
      <c r="C336" s="204" t="str">
        <f t="shared" si="4"/>
        <v>#REF!</v>
      </c>
      <c r="D336" s="205" t="str">
        <f t="shared" si="2"/>
        <v>#REF!</v>
      </c>
    </row>
    <row r="337" ht="15.75" customHeight="1">
      <c r="A337" s="204" t="str">
        <f>Seeds!AA348</f>
        <v>M1-MyM-2a-E-3</v>
      </c>
      <c r="B337" s="204" t="str">
        <f>Seeds!Z348</f>
        <v>{"id":"M1-MyM-2a-E-3","stimulus":"&lt;p&gt;Haz clic en la opción correcta.&lt;/p&gt;&lt;div style=\"display:flex; justify-content:center;\"&gt;&lt;img src=\"https://blueberry-assets.oneclick.es/M1_MyM_2a_15.svg\" width=\"250\"&gt;&lt;/img&gt;&lt;img src=\"https://blueberry-assets.oneclick.es/M1_MyM_2a_14.svg\" width=\"250\"&gt;&lt;/img&gt;&lt;/div&gt;","template":"&lt;p&gt;El hilo amarillo es {{response}}.&lt;/p&gt;&lt;p&gt;El hilo rojo es {{response}}.&lt;/p&gt;","hint":"&lt;p&gt;Observa el tamaño de los hilos.&lt;/p&gt;","feedback":"&lt;p&gt;El de menor tamaño es el más corto.&lt;/p&gt;&lt;p&gt;El de mayor tamaño es el más largo.&lt;/p&gt;","seed":{"parameters":[],"calculated":[{"name":"A1","label":"corto","group":1},{"name":"A2","label":"largo","group":1,"incorrect":true},{"name":"A3","label":"corto","group":2,"incorrect":true},{"name":"A4","label":"largo","group":2}],"uniques":true},"algorithm":{"name":"groupResponses","template":"Cloze with drop down"}}</v>
      </c>
      <c r="C337" s="204" t="str">
        <f t="shared" si="4"/>
        <v>#REF!</v>
      </c>
      <c r="D337" s="205" t="str">
        <f t="shared" si="2"/>
        <v>#REF!</v>
      </c>
    </row>
    <row r="338" ht="15.75" customHeight="1">
      <c r="A338" s="204" t="str">
        <f>Seeds!AA349</f>
        <v>M1-MyM-2b-I-1</v>
      </c>
      <c r="B338" s="204" t="str">
        <f>Seeds!Z349</f>
        <v>{"id":"M1-MyM-2b-I-1","stimulus":"&lt;p&gt;Observa estos objetos y selecciona el más pequeño.&lt;/p&gt;","hint":"&lt;p&gt;Piensa en el tamaño real de cada objeto.&lt;/p&gt;","feedback":"&lt;table style=\"width: 100%;\"&gt;&lt;tbody&gt;&lt;tr&gt;&lt;td style=\"width: 33.3333%; text-align: center; border: none; vertical-align: middle;\"&gt;&lt;div style=\"display:flex; justify-content:center;\"&gt;&lt;img src=\"https://blueberry-assets.oneclick.es/M1_MyM_2_1.svg\" width=\"70\"&gt;&lt;/img&gt;&lt;/div&gt;&lt;/td&gt;&lt;td style=\"width: 33.3333%; text-align: center; border: none; vertical-align: middle;\"&gt;&lt;div style=\"display:flex; justify-content:center;\"&gt;&lt;img src=\"https://blueberry-assets.oneclick.es/M1_MyM_2_2.svg\" width=\"120\"&gt;&lt;/img&gt;&lt;/div&gt;&lt;/td&gt;&lt;td style=\"width: 33.3333%; text-align: center; border: none; vertical-align: middle;\"&gt;&lt;div style=\"display:flex; justify-content:center;\"&gt;&lt;img src=\"https://blueberry-assets.oneclick.es/M1_MyM_2_3.svg\" width=\"200\"&gt;&lt;/img&gt;&lt;/div&gt;&lt;/td&gt;&lt;/tr&gt;&lt;tr&gt;&lt;td style=\"width: 33.3333%; text-align: center; border: none; vertical-align: middle;\"&gt;pequeño&lt;/td&gt;&lt;td style=\"width: 33.3333%; text-align: center; border: none; vertical-align: middle;\"&gt;mediano&lt;/td&gt;&lt;td style=\"width: 33.3333%; text-align: center; border: none; vertical-align: middle;\"&gt;grande&lt;/td&gt;&lt;/tr&gt;&lt;/tbody&gt;&lt;/table&gt;","seed":{"parameters":[],"calculated":[{"name":"A1","label":"&lt;div style=\"display:flex; justify-content:center;\"&gt;&lt;img src=\"https://blueberry-assets.oneclick.es/M1_MyM_2_1.svg\" width=\"300\"&gt;&lt;/img&gt;&lt;/div&gt;"},{"name":"A2","label":"&lt;div style=\"display:flex; justify-content:center;\"&gt;&lt;img src=\"https://blueberry-assets.oneclick.es/M1_MyM_2_2.svg\" width=\"300\"&gt;&lt;/img&gt;&lt;/div&gt;","incorrect":true},{"name":"A3","label":"&lt;div style=\"display:flex; justify-content:center;\"&gt;&lt;img src=\"https://blueberry-assets.oneclick.es/M1_MyM_2_3.svg\" width=\"300\"&gt;&lt;/img&gt;&lt;/div&gt;","incorrect":true}],"uniques":true},"algorithm":{"name":"trueFalse","template":"Multiple choice – standard","params":{"countCorrect":1,"countIncorrect":2,"showCheckIcon":false,"columns":3}}}</v>
      </c>
      <c r="C338" s="204" t="str">
        <f t="shared" si="4"/>
        <v>#REF!</v>
      </c>
      <c r="D338" s="205" t="str">
        <f t="shared" si="2"/>
        <v>#REF!</v>
      </c>
    </row>
    <row r="339" ht="15.75" customHeight="1">
      <c r="A339" s="204" t="str">
        <f>Seeds!AA350</f>
        <v>M1-MyM-2b-I-2</v>
      </c>
      <c r="B339" s="204" t="str">
        <f>Seeds!Z350</f>
        <v>{"id":"M1-MyM-2b-I-2","stimulus":"&lt;p&gt;Observa estos objetos y selecciona el más grande.&lt;/p&gt;","hint":"&lt;p&gt;Piensa en el tamaño real de cada objeto.&lt;/p&gt;","feedback":"&lt;table style=\"width: 100%;\"&gt;&lt;tbody&gt;&lt;tr&gt;&lt;td style=\"width: 33.3333%; text-align: center; border: none; vertical-align: middle;\"&gt;&lt;div style=\"display:flex; justify-content:center;\"&gt;&lt;img src=\"https://blueberry-assets.oneclick.es/M1_MyM_2_5.svg\" width=\"70\"&gt;&lt;/img&gt;&lt;/div&gt;&lt;/td&gt;&lt;td style=\"width: 33.3333%; text-align: center; border: none; vertical-align: middle;\"&gt;&lt;div style=\"display:flex; justify-content:center;\"&gt;&lt;img src=\"https://blueberry-assets.oneclick.es/M1_NyO_3a_2.svg\" width=\"120\"&gt;&lt;/img&gt;&lt;/div&gt;&lt;/td&gt;&lt;td style=\"width: 33.3333%; text-align: center; border: none; vertical-align: middle;\"&gt;&lt;div style=\"display:flex; justify-content:center;\"&gt;&lt;img src=\"https://blueberry-assets.oneclick.es/M1_MyM_2_4.svg\" width=\"200\"&gt;&lt;/img&gt;&lt;/div&gt;&lt;/td&gt;&lt;/tr&gt;&lt;tr&gt;&lt;td style=\"width: 33.3333%; text-align: center; border: none; vertical-align: middle;\"&gt;pequeño&lt;/td&gt;&lt;td style=\"width: 33.3333%; text-align: center; border: none; vertical-align: middle;\"&gt;mediano&lt;/td&gt;&lt;td style=\"width: 33.3333%; text-align: center; border: none; vertical-align: middle;\"&gt;grande&lt;/td&gt;&lt;/tr&gt;&lt;/tbody&gt;&lt;/table&gt;","seed":{"parameters":[],"calculated":[{"name":"A1","label":"&lt;div style=\"display:flex; justify-content:center;\"&gt;&lt;img src=\"https://blueberry-assets.oneclick.es/M1_MyM_2_4.svg\" width=\"300\"&gt;&lt;/img&gt;&lt;/div&gt;"},{"name":"A2","label":"&lt;div style=\"display:flex; justify-content:center;\"&gt;&lt;img src=\"https://blueberry-assets.oneclick.es/M1_MyM_2_5.svg\" width=\"280\"&gt;&lt;/img&gt;&lt;/div&gt;","incorrect":true},{"name":"A3","label":"&lt;div style=\"display:flex; justify-content:center;\"&gt;&lt;img src=\"https://blueberry-assets.oneclick.es/M1_NyO_3a_2.svg\" width=\"250\"&gt;&lt;/img&gt;&lt;/div&gt;","incorrect":true}],"uniques":true},"algorithm":{"name":"trueFalse","template":"Multiple choice – standard","params":{"countCorrect":1,"countIncorrect":2,"showCheckIcon":false,"columns":3}}}</v>
      </c>
      <c r="C339" s="204" t="str">
        <f t="shared" si="4"/>
        <v>#REF!</v>
      </c>
      <c r="D339" s="205" t="str">
        <f t="shared" si="2"/>
        <v>#REF!</v>
      </c>
    </row>
    <row r="340" ht="15.75" customHeight="1">
      <c r="A340" s="204" t="str">
        <f>Seeds!AA351</f>
        <v>M1-MyM-2b-E-1</v>
      </c>
      <c r="B340" s="204" t="str">
        <f>Seeds!Z351</f>
        <v>{"id":"M1-MyM-2b-E-1","stimulus":"&lt;p&gt;Elige la opción correcta.&lt;/p&gt;&lt;div style=\"display:flex; justify-content:center;\"&gt;&lt;img src=\"https://blueberry-assets.oneclick.es/M1_MyM_2_6.svg\" width=\"200\"&gt;&lt;/img&gt;&lt;img src=\"https://blueberry-assets.oneclick.es/M1_MyM_2_7.svg\" width=\"200\"&gt;&lt;/img&gt;&lt;img src=\"https://blueberry-assets.oneclick.es/M1_G_4a_8.svg\" width=\"200\"&gt;&lt;/img&gt;&lt;/div&gt;","template":"&lt;p&gt;El dado es {{response}}.&lt;/p&gt;&lt;p&gt;La casa es {{response}}.&lt;/p&gt;","hint":"&lt;p&gt;Piensa en el tamaño real de cada objeto.&lt;/p&gt;","feedback":"&lt;table style=\"width: 100%;\"&gt;&lt;tbody&gt;&lt;tr&gt;&lt;td style=\"width: 33.3333%; text-align: center; border: none; vertical-align: middle;\"&gt;&lt;div style=\"display:flex; justify-content:center;\"&gt;&lt;img src=\"https://blueberry-assets.oneclick.es/M1_MyM_2_6.svg\" width=\"70\"&gt;&lt;/img&gt;&lt;/div&gt;&lt;/td&gt;&lt;td style=\"width: 33.3333%; text-align: center; border: none; vertical-align: middle;\"&gt;&lt;div style=\"display:flex; justify-content:center;\"&gt;&lt;img src=\"https://blueberry-assets.oneclick.es/M1_MyM_2_7.svg\" width=\"120\"&gt;&lt;/img&gt;&lt;/div&gt;&lt;/td&gt;&lt;td style=\"width: 33.3333%; text-align: center; border: none; vertical-align: middle;\"&gt;&lt;div style=\"display:flex; justify-content:center;\"&gt;&lt;img src=\"https://blueberry-assets.oneclick.es/M1_G_4a_8.svg\" width=\"300\"&gt;&lt;/img&gt;&lt;/div&gt;&lt;/td&gt;&lt;/tr&gt;&lt;tr&gt;&lt;td style=\"width: 33.3333%; text-align: center; border: none; vertical-align: middle;\"&gt;pequeño&lt;/td&gt;&lt;td style=\"width: 33.3333%; text-align: center; border: none; vertical-align: middle;\"&gt;mediano&lt;/td&gt;&lt;td style=\"width: 33.3333%; text-align: center; border: none; vertical-align: middle;\"&gt;grande&lt;/td&gt;&lt;/tr&gt;&lt;/tbody&gt;&lt;/table&gt;","seed":{"parameters":[],"calculated":[{"name":"A1","label":"pequeño","group":1},{"name":"A2","label":"grande","group":1,"incorrect":true},{"name":"A3","label":"pequeña","group":2,"incorrect":true},{"name":"A4","label":"grande","group":2}],"uniques":true},"algorithm":{"name":"groupResponses","template":"Cloze with drop down"}}</v>
      </c>
      <c r="C340" s="204" t="str">
        <f t="shared" si="4"/>
        <v>#REF!</v>
      </c>
      <c r="D340" s="205" t="str">
        <f t="shared" si="2"/>
        <v>#REF!</v>
      </c>
    </row>
    <row r="341" ht="15.75" customHeight="1">
      <c r="A341" s="204" t="str">
        <f>Seeds!AA352</f>
        <v>M1-MyM-2b-E-2</v>
      </c>
      <c r="B341" s="204" t="str">
        <f>Seeds!Z352</f>
        <v>{"id":"M1-MyM-2b-E-2","stimulus":"&lt;p&gt;Elige la opción correcta.&lt;/p&gt;&lt;div style=\"display:flex; justify-content:center;\"&gt;&lt;img src=\"https://blueberry-assets.oneclick.es/M1_MyM_2_6.svg\" width=\"200\"&gt;&lt;/img&gt;&lt;img src=\"https://blueberry-assets.oneclick.es/M1_MyM_2_7.svg\" width=\"200\"&gt;&lt;/img&gt;&lt;img src=\"https://blueberry-assets.oneclick.es/M1_G_4a_8.svg\" width=\"200\"&gt;&lt;/img&gt;&lt;/div&gt;","template":"&lt;p&gt;El dado es {{response}}.&lt;/p&gt;&lt;p&gt;El móvil es {{response}}.&lt;/p&gt;","hint":"&lt;p&gt;Piensa en el tamaño real de cada objeto.&lt;/p&gt;","feedback":"&lt;table style=\"width: 100%;\"&gt;&lt;tbody&gt;&lt;tr&gt;&lt;td style=\"width: 33.3333%; text-align: center; border: none; vertical-align: middle;\"&gt;&lt;div style=\"display:flex; justify-content:center;\"&gt;&lt;img src=\"https://blueberry-assets.oneclick.es/M1_MyM_2_6.svg\" width=\"70\"&gt;&lt;/img&gt;&lt;/div&gt;&lt;/td&gt;&lt;td style=\"width: 33.3333%; text-align: center; border: none; vertical-align: middle;\"&gt;&lt;div style=\"display:flex; justify-content:center;\"&gt;&lt;img src=\"https://blueberry-assets.oneclick.es/M1_MyM_2_7.svg\" width=\"120\"&gt;&lt;/img&gt;&lt;/div&gt;&lt;/td&gt;&lt;td style=\"width: 33.3333%; text-align: center; border: none; vertical-align: middle;\"&gt;&lt;div style=\"display:flex; justify-content:center;\"&gt;&lt;img src=\"https://blueberry-assets.oneclick.es/M1_G_4a_8.svg\" width=\"300\"&gt;&lt;/img&gt;&lt;/div&gt;&lt;/td&gt;&lt;/tr&gt;&lt;tr&gt;&lt;td style=\"width: 33.3333%; text-align: center; border: none; vertical-align: middle;\"&gt;pequeño&lt;/td&gt;&lt;td style=\"width: 33.3333%; text-align: center; border: none; vertical-align: middle;\"&gt;mediano&lt;/td&gt;&lt;td style=\"width: 33.3333%; text-align: center; border: none; vertical-align: middle;\"&gt;grande&lt;/td&gt;&lt;/tr&gt;&lt;/tbody&gt;&lt;/table&gt;","seed":{"parameters":[],"calculated":[{"name":"A1","label":"pequeño","group":1},{"name":"A2","label":"mediano","group":1,"incorrect":true},{"name":"A3","label":"pequeño","group":2,"incorrect":true},{"name":"A4","label":"mediano","group":2}],"uniques":true},"algorithm":{"name":"groupResponses","template":"Cloze with drop down"}}</v>
      </c>
      <c r="C341" s="204" t="str">
        <f t="shared" si="4"/>
        <v>#REF!</v>
      </c>
      <c r="D341" s="205" t="str">
        <f t="shared" si="2"/>
        <v>#REF!</v>
      </c>
    </row>
    <row r="342" ht="15.75" customHeight="1">
      <c r="A342" s="204" t="str">
        <f>Seeds!AA353</f>
        <v>M1-MyM-2b-E-3</v>
      </c>
      <c r="B342" s="204" t="str">
        <f>Seeds!Z353</f>
        <v>{"id":"M1-MyM-2b-E-3","stimulus":"&lt;p&gt;Elige la opción correcta.&lt;/p&gt;&lt;div style=\"display:flex; justify-content:center;\"&gt;&lt;img src=\"https://blueberry-assets.oneclick.es/M1_MyM_2_6.svg\" width=\"200\"&gt;&lt;/img&gt;&lt;img src=\"https://blueberry-assets.oneclick.es/M1_MyM_2_7.svg\" width=\"200\"&gt;&lt;/img&gt;&lt;img src=\"https://blueberry-assets.oneclick.es/M1_G_4a_8.svg\" width=\"200\"&gt;&lt;/img&gt;&lt;/div&gt;","template":"&lt;p&gt;La casa es {{response}}.&lt;/p&gt;&lt;p&gt;El móvil es {{response}}.&lt;/p&gt;","hint":"&lt;p&gt;Piensa en el tamaño real de cada objeto.&lt;/p&gt;","feedback":"&lt;table style=\"width: 100%;\"&gt;&lt;tbody&gt;&lt;tr&gt;&lt;td style=\"width: 33.3333%; text-align: center; border: none; vertical-align: middle;\"&gt;&lt;div style=\"display:flex; justify-content:center;\"&gt;&lt;img src=\"https://blueberry-assets.oneclick.es/M1_MyM_2_6.svg\" width=\"70\"&gt;&lt;/img&gt;&lt;/div&gt;&lt;/td&gt;&lt;td style=\"width: 33.3333%; text-align: center; border: none; vertical-align: middle;\"&gt;&lt;div style=\"display:flex; justify-content:center;\"&gt;&lt;img src=\"https://blueberry-assets.oneclick.es/M1_MyM_2_7.svg\" width=\"120\"&gt;&lt;/img&gt;&lt;/div&gt;&lt;/td&gt;&lt;td style=\"width: 33.3333%; text-align: center; border: none; vertical-align: middle;\"&gt;&lt;div style=\"display:flex; justify-content:center;\"&gt;&lt;img src=\"https://blueberry-assets.oneclick.es/M1_G_4a_8.svg\" width=\"300\"&gt;&lt;/img&gt;&lt;/div&gt;&lt;/td&gt;&lt;/tr&gt;&lt;tr&gt;&lt;td style=\"width: 33.3333%; text-align: center; border: none; vertical-align: middle;\"&gt;pequeño&lt;/td&gt;&lt;td style=\"width: 33.3333%; text-align: center; border: none; vertical-align: middle;\"&gt;mediano&lt;/td&gt;&lt;td style=\"width: 33.3333%; text-align: center; border: none; vertical-align: middle;\"&gt;grande&lt;/td&gt;&lt;/tr&gt;&lt;/tbody&gt;&lt;/table&gt;","seed":{"parameters":[],"calculated":[{"name":"A1","label":"grande","group":1},{"name":"A2","label":"mediana","group":1,"incorrect":true},{"name":"A3","label":"grande","group":2,"incorrect":true},{"name":"A4","label":"mediano","group":2}],"uniques":true},"algorithm":{"name":"groupResponses","template":"Cloze with drop down"}}</v>
      </c>
      <c r="C342" s="204" t="str">
        <f t="shared" si="4"/>
        <v>#REF!</v>
      </c>
      <c r="D342" s="205" t="str">
        <f t="shared" si="2"/>
        <v>#REF!</v>
      </c>
    </row>
    <row r="343" ht="15.75" customHeight="1">
      <c r="A343" s="204" t="str">
        <f>Seeds!AA354</f>
        <v>M1-MyM-2c-I-1</v>
      </c>
      <c r="B343" s="204" t="str">
        <f>Seeds!Z354</f>
        <v>{"id":"M1-MyM-2c-I-1","stimulus":"&lt;p&gt;Observa estas cintas y selecciona la más ancha.&lt;/p&gt;","hint":"&lt;p&gt;Observa el tamaño de cada objeto.&lt;/p&gt;","feedback":"&lt;table style=\"width: 100%;\"&gt;&lt;tbody&gt;&lt;tr&gt;&lt;td style=\"width: 33.3333%; text-align: center; border: none; vertical-align: middle;\"&gt;&lt;div style=\"display:flex; justify-content:center;\"&gt;&lt;img src=\"https://blueberry-assets.oneclick.es/M1_MyM_2c_1.svg\" width=\"100\"&gt;&lt;/img&gt;&lt;/div&gt;&lt;/td&gt;&lt;td style=\"width: 50%; text-align: center; border: none; vertical-align: middle;\"&gt;&lt;div style=\"display:flex; justify-content:center;\"&gt;&lt;img src=\"https://blueberry-assets.oneclick.es/M1_MyM_2c_2.svg\" width=\"100\"&gt;&lt;/img&gt;&lt;/div&gt;&lt;/td&gt;&lt;/tr&gt;&lt;tr&gt;&lt;td style=\"width: 33.3333%; text-align: center; border: none; vertical-align: middle;\"&gt;ancho&lt;/td&gt;&lt;td style=\"width: 50%; text-align: center; border: none; vertical-align: middle;\"&gt;estrecho&lt;/td&gt;&lt;/tr&gt;&lt;/tbody&gt;&lt;/table&gt;","seed":{"parameters":[],"calculated":[{"name":"A1","label":"&lt;div style=\"display:flex; justify-content:center;\"&gt;&lt;img src=\"https://blueberry-assets.oneclick.es/M1_MyM_2c_1.svg\" width=\"300\"&gt;&lt;/img&gt;&lt;/div&gt;"},{"name":"A2","label":"&lt;div style=\"display:flex; justify-content:center;\"&gt;&lt;img src=\"https://blueberry-assets.oneclick.es/M1_MyM_2c_2.svg\" width=\"280\"&gt;&lt;/img&gt;&lt;/div&gt;","incorrect":true},{"name":"A3","label":"&lt;div style=\"display:flex; justify-content:center;\"&gt;&lt;img src=\"https://blueberry-assets.oneclick.es/M1_MyM_2c_3.svg\" width=\"250\"&gt;&lt;/img&gt;&lt;/div&gt;","incorrect":true}],"uniques":true},"algorithm":{"name":"trueFalse","template":"Multiple choice – standard","params":{"countCorrect":1,"countIncorrect":2,"showCheckIcon":false,"columns":3}}}</v>
      </c>
      <c r="C343" s="204" t="str">
        <f t="shared" si="4"/>
        <v>#REF!</v>
      </c>
      <c r="D343" s="205" t="str">
        <f t="shared" si="2"/>
        <v>#REF!</v>
      </c>
    </row>
    <row r="344" ht="15.75" customHeight="1">
      <c r="A344" s="204" t="str">
        <f>Seeds!AA355</f>
        <v>M1-MyM-2c-I-2</v>
      </c>
      <c r="B344" s="204" t="str">
        <f>Seeds!Z355</f>
        <v>{"id":"M1-MyM-2c-I-2","stimulus":"&lt;p&gt;Observa estos cuadernos y selecciona el más estrecho.&lt;/p&gt;","hint":"&lt;p&gt;Observa el tamaño de cada cuaderno.&lt;/p&gt;","feedback":"&lt;table style=\"width: 100%;\"&gt;&lt;tbody&gt;&lt;tr&gt;&lt;td style=\"width: 33.3333%; text-align: center; border: none; vertical-align: middle;\"&gt;&lt;div style=\"display:flex; justify-content:center;\"&gt;&lt;img src=\"https://blueberry-assets.oneclick.es/M1_MyM_2c_5.svg\" width=\"200\"&gt;&lt;/img&gt;&lt;/div&gt;&lt;/td&gt;&lt;td style=\"width: 33.3333%; text-align: center; border: none; vertical-align: middle;\"&gt;&lt;div style=\"display:flex; justify-content:center;\"&gt;&lt;img src=\"https://blueberry-assets.oneclick.es/M1_MyM_2c_4.svg\" width=\"200\"&gt;&lt;/img&gt;&lt;/div&gt;&lt;/td&gt;&lt;td style=\"width: 33.3333%; text-align: center; border: none; vertical-align: middle;\"&gt;&lt;div style=\"display:flex; justify-content:center;\"&gt;&lt;img src=\"https://blueberry-assets.oneclick.es/M1_MyM_2c_6.svg\" width=\"200\"&gt;&lt;/img&gt;&lt;/div&gt;&lt;/td&gt;&lt;/tr&gt;&lt;tr&gt;&lt;td style=\"width: 33.3333%; text-align: center; border: none; vertical-align: middle;\"&gt;ancho&lt;/td&gt;&lt;td style=\"width: 33.3333%; text-align: center; border: none; vertical-align: middle;\"&gt;ancho&lt;/td&gt;&lt;td style=\"width: 33.3333%; text-align: center; border: none; vertical-align: middle;\"&gt;estrecho&lt;/td&gt;&lt;/tr&gt;&lt;/tbody&gt;&lt;/table&gt;","seed":{"parameters":[],"calculated":[{"name":"A1","label":"&lt;div style=\"display:flex; justify-content:center;\"&gt;&lt;img src=\"https://blueberry-assets.oneclick.es/M1_MyM_2c_6.svg\" width=\"300\"&gt;&lt;/img&gt;&lt;/div&gt;"},{"name":"A2","label":"&lt;div style=\"display:flex; justify-content:center;\"&gt;&lt;img src=\"https://blueberry-assets.oneclick.es/M1_MyM_2c_5.svg\" width=\"300\"&gt;&lt;/img&gt;&lt;/div&gt;","incorrect":true},{"name":"A3","label":"&lt;div style=\"display:flex; justify-content:center;\"&gt;&lt;img src=\"https://blueberry-assets.oneclick.es/M1_MyM_2c_4.svg\" width=\"300\"&gt;&lt;/img&gt;&lt;/div&gt;","incorrect":true}],"uniques":true},"algorithm":{"name":"trueFalse","template":"Multiple choice – standard","params":{"countCorrect":1,"countIncorrect":2,"showCheckIcon":false,"columns":3}}}</v>
      </c>
      <c r="C344" s="204" t="str">
        <f t="shared" si="4"/>
        <v>#REF!</v>
      </c>
      <c r="D344" s="205" t="str">
        <f t="shared" si="2"/>
        <v>#REF!</v>
      </c>
    </row>
    <row r="345" ht="15.75" customHeight="1">
      <c r="A345" s="204" t="str">
        <f>Seeds!AA356</f>
        <v>M1-MyM-2c-I-3</v>
      </c>
      <c r="B345" s="204" t="str">
        <f>Seeds!Z356</f>
        <v>{"id":"M1-MyM-2c-I-3","stimulus":"&lt;p&gt;Observa estos árboles y selecciona el más ancho.&lt;/p&gt;","hint":"&lt;p&gt;Observa el tamaño de cada árbol.&lt;/p&gt;","feedback":"&lt;table style=\"width: 100%;\"&gt;&lt;tbody&gt;&lt;tr&gt;&lt;td style=\"width: 50%; text-align: center; border: none; vertical-align: middle;\"&gt;&lt;div style=\"display:flex; justify-content:center;\"&gt;&lt;img src=\"https://blueberry-assets.oneclick.es/M1_MyM_2c_7.svg\" width=\"200\"&gt;&lt;/img&gt;&lt;/div&gt;&lt;/td&gt;&lt;td style=\"width: 50%; text-align: center; border: none; vertical-align: middle;\"&gt;&lt;div style=\"display:flex; justify-content:center;\"&gt;&lt;img src=\"https://blueberry-assets.oneclick.es/M1_MyM_2c_8.svg\" width=\"200\"&gt;&lt;/img&gt;&lt;/div&gt;&lt;/td&gt;&lt;/tr&gt;&lt;tr&gt;&lt;td style=\"width: 50%; text-align: center; border: none; vertical-align: middle;\"&gt;ancho&lt;/td&gt;&lt;td style=\"width: 50%; text-align: center; border: none; vertical-align: middle;\"&gt;estrecho&lt;/td&gt;&lt;/tr&gt;&lt;/tbody&gt;&lt;/table&gt;","seed":{"parameters":[],"calculated":[{"name":"A1","label":"&lt;div style=\"display:flex; justify-content:center;\"&gt;&lt;img src=\"https://blueberry-assets.oneclick.es/M1_MyM_2c_7.svg\" width=\"300\"&gt;&lt;/img&gt;&lt;/div&gt;"},{"name":"A2","label":"&lt;div style=\"display:flex; justify-content:center;\"&gt;&lt;img src=\"https://blueberry-assets.oneclick.es/M1_MyM_2c_8.svg\" width=\"300\"&gt;&lt;/img&gt;&lt;/div&gt;","incorrect":true}],"uniques":true},"algorithm":{"name":"trueFalse","template":"Multiple choice – standard","params":{"countCorrect":1,"countIncorrect":1,"showCheckIcon":false,"columns":2}}}</v>
      </c>
      <c r="C345" s="204" t="str">
        <f t="shared" si="4"/>
        <v>#REF!</v>
      </c>
      <c r="D345" s="205" t="str">
        <f t="shared" si="2"/>
        <v>#REF!</v>
      </c>
    </row>
    <row r="346" ht="15.75" customHeight="1">
      <c r="A346" s="204" t="str">
        <f>Seeds!AA357</f>
        <v>M1-MyM-2c-E-1</v>
      </c>
      <c r="B346" s="204" t="str">
        <f>Seeds!Z357</f>
        <v>{"id":"M1-MyM-2c-E-1","stimulus":"&lt;p&gt;Escoge la opción correcta.&lt;/p&gt;&lt;div style=\"display:flex; justify-content:center;\"&gt;&lt;img src=\"https://blueberry-assets.oneclick.es/M1_MyM_2c_9.svg\" width=\"280\"&gt;&lt;img src=\"https://blueberry-assets.oneclick.es/M1_MyM_2c_10.svg\" width=\"280\"&gt;&lt;/img&gt;&lt;/div&gt;","template":"&lt;p&gt;El jarrón azul es {{response}}.&lt;/p&gt;&lt;p&gt;El jarrón naranja es {{response}}.&lt;/p&gt;","hint":"&lt;p&gt;Observa el tamaño de cada jarrón.&lt;/p&gt;","feedback":"&lt;table style=\"width: 100%;\"&gt;&lt;tbody&gt;&lt;tr&gt;&lt;td style=\"width: 50%; text-align: center; border: none; vertical-align: middle;\"&gt;&lt;div style=\"display:flex; justify-content:center;\"&gt;&lt;img src=\"https://blueberry-assets.oneclick.es/M1_MyM_2c_10.svg\" width=\"200\"&gt;&lt;/img&gt;&lt;/div&gt;&lt;/td&gt;&lt;td style=\"width: 50%; text-align: center; border: none; vertical-align: middle;\"&gt;&lt;div style=\"display:flex; justify-content:center;\"&gt;&lt;img src=\"https://blueberry-assets.oneclick.es/M1_MyM_2c_9.svg\" width=\"200\"&gt;&lt;/img&gt;&lt;/div&gt;&lt;/td&gt;&lt;/tr&gt;&lt;tr&gt;&lt;td style=\"width: 50%; text-align: center; border: none; vertical-align: middle;\"&gt;ancho&lt;/td&gt;&lt;td style=\"width: 50%; text-align: center; border: none; vertical-align: middle;\"&gt;estrecho&lt;/td&gt;&lt;/tr&gt;&lt;/tbody&gt;&lt;/table&gt;","seed":{"parameters":[],"calculated":[{"name":"A1","label":"ancho","group":1,"incorrect":true},{"name":"A2","label":"estrecho","group":1},{"name":"A3","label":"ancho","group":2},{"name":"A4","label":"estrecho","group":2,"incorrect":true}],"uniques":true},"algorithm":{"name":"groupResponses","template":"Cloze with drop down"}}</v>
      </c>
      <c r="C346" s="204" t="str">
        <f t="shared" si="4"/>
        <v>#REF!</v>
      </c>
      <c r="D346" s="205" t="str">
        <f t="shared" si="2"/>
        <v>#REF!</v>
      </c>
    </row>
    <row r="347" ht="15.75" customHeight="1">
      <c r="A347" s="204" t="str">
        <f>Seeds!AA358</f>
        <v>M1-MyM-2c-E-2</v>
      </c>
      <c r="B347" s="204" t="str">
        <f>Seeds!Z358</f>
        <v>{"id":"M1-MyM-2c-E-2","stimulus":"&lt;p&gt;Escoge la opción correcta.&lt;/p&gt;&lt;table style=\"width: 100%; background: none !important;\"&gt;&lt;tbody&gt;&lt;tr&gt;&lt;td style=\"width: 50%; text-align: center; border: none; vertical-align: middle; background: none !important;\"&gt;&lt;div style=\"display:flex; justify-content:center;\"&gt;&lt;img src=\"https://blueberry-assets.oneclick.es/M1_MyM_2c_11.svg\" width=\"300\"&gt;&lt;/img&gt;&lt;/div&gt;&lt;/td&gt;&lt;td style=\"width: 50%; text-align: center; border: none; vertical-align: middle; background: none !important;\"&gt;&lt;div style=\"display:flex; justify-content:center;\"&gt;&lt;img src=\"https://blueberry-assets.oneclick.es/M1_MyM_2c_12.svg\" width=\"300\"&gt;&lt;/img&gt;&lt;/div&gt;&lt;/td&gt;&lt;/tr&gt;&lt;/tbody&gt;&lt;/table&gt;","template":"&lt;p&gt;El río es {{response}}.&lt;/p&gt;&lt;p&gt;La carretera es {{response}}.&lt;/p&gt;","hint":"&lt;p&gt;Observa el tamaño del río y de la carretera.&lt;/p&gt;","feedback":"&lt;table style=\"width: 100%;\"&gt;&lt;tbody&gt;&lt;tr&gt;&lt;td style=\"width: 50%; text-align: center; border: none; vertical-align: middle;\"&gt;&lt;div style=\"display:flex; justify-content:center;\"&gt;&lt;img src=\"https://blueberry-assets.oneclick.es/M1_MyM_2c_11.svg\" width=\"300\"&gt;&lt;/img&gt;&lt;/div&gt;&lt;/td&gt;&lt;td style=\"width: 50%; text-align: center; border: none; vertical-align: middle;\"&gt;&lt;div style=\"display:flex; justify-content:center;\"&gt;&lt;img src=\"https://blueberry-assets.oneclick.es/M1_MyM_2c_12.svg\" width=\"300\"&gt;&lt;/img&gt;&lt;/div&gt;&lt;/td&gt;&lt;/tr&gt;&lt;tr&gt;&lt;td style=\"width: 50%; text-align: center; border: none; vertical-align: middle;\"&gt;ancho&lt;/td&gt;&lt;td style=\"width: 50%; text-align: center; border: none; vertical-align: middle;\"&gt;estrecho&lt;/td&gt;&lt;/tr&gt;&lt;/tbody&gt;&lt;/table&gt;","seed":{"parameters":[],"calculated":[{"name":"A1","label":"ancho","group":1},{"name":"A2","label":"estrecho","group":1,"incorrect":true},{"name":"A1","label":"ancha","group":2,"incorrect":true},{"name":"A2","label":"estrecha","group":2}],"uniques":true},"algorithm":{"name":"groupResponses","template":"Cloze with drop down"}}</v>
      </c>
      <c r="C347" s="204" t="str">
        <f t="shared" si="4"/>
        <v>#REF!</v>
      </c>
      <c r="D347" s="205" t="str">
        <f t="shared" si="2"/>
        <v>#REF!</v>
      </c>
    </row>
    <row r="348" ht="15.75" customHeight="1">
      <c r="A348" s="204" t="str">
        <f>Seeds!AA359</f>
        <v>M1-MyM-2c-E-3</v>
      </c>
      <c r="B348" s="204" t="str">
        <f>Seeds!Z359</f>
        <v>{"id":"M1-MyM-2c-E-3","stimulus":"&lt;p&gt;Escoge la opción correcta.&lt;/p&gt;&lt;div style=\"display:flex; justify-content:center;\"&gt;&lt;img src=\"https://blueberry-assets.oneclick.es/M1_G_6a_1_13.svg\" width=\"280\"&gt;&lt;img src=\"https://blueberry-assets.oneclick.es/M1_G_6a_14.svg\" width=\"280\"&gt;&lt;/img&gt;&lt;/div&gt;","template":"&lt;p&gt;La cama con edredón rojo es {{response}}.&lt;/p&gt;&lt;p&gt;La cama con edredrón a cuadros es {{response}}.&lt;/p&gt;","hint":"&lt;p&gt;Observa el tamaño de cada cama.&lt;/p&gt;","feedback":"&lt;table style=\"width: 100%;\"&gt;&lt;tbody&gt;&lt;tr&gt;&lt;td style=\"width: 50%; text-align: center; border: none; vertical-align: middle;\"&gt;&lt;div style=\"display:flex; justify-content:center;\"&gt;&lt;img src=\"https://blueberry-assets.oneclick.es/M1_G_6a_14.svg\" width=\"200\"&gt;&lt;/img&gt;&lt;/div&gt;&lt;/td&gt;&lt;td style=\"width: 50%; text-align: center; border: none; vertical-align: middle;\"&gt;&lt;div style=\"display:flex; justify-content:center;\"&gt;&lt;img src=\"https://blueberry-assets.oneclick.es/M1_G_6a_1_13.svg\" width=\"200\"&gt;&lt;/img&gt;&lt;/div&gt;&lt;/td&gt;&lt;/tr&gt;&lt;tr&gt;&lt;td style=\"width: 50%; text-align: center; border: none; vertical-align: middle;\"&gt;ancho&lt;/td&gt;&lt;td style=\"width: 50%; text-align: center; border: none; vertical-align: middle;\"&gt;estrecho&lt;/td&gt;&lt;/tr&gt;&lt;/tbody&gt;&lt;/table&gt;","seed":{"parameters":[],"calculated":[{"name":"A1","label":"ancha","group":1,"incorrect":true},{"name":"A2","label":"estrecha","group":1},{"name":"A1","label":"ancha","group":2},{"name":"A2","label":"estrecha","group":2,"incorrect":true}],"uniques":true},"algorithm":{"name":"groupResponses","template":"Cloze with drop down"}}</v>
      </c>
      <c r="C348" s="204" t="str">
        <f t="shared" si="4"/>
        <v>#REF!</v>
      </c>
      <c r="D348" s="205" t="str">
        <f t="shared" si="2"/>
        <v>#REF!</v>
      </c>
    </row>
    <row r="349" ht="15.75" customHeight="1">
      <c r="A349" s="204" t="str">
        <f>Seeds!AA360</f>
        <v>M1-MyM-3a-I-1</v>
      </c>
      <c r="B349" s="204" t="str">
        <f>Seeds!Z360</f>
        <v>{"id":"M1-MyM-3a-I-1","stimulus":"&lt;p&gt;¿Cuántos palmos mide la mesa?&lt;/p&gt;&lt;div style=\"display:flex; justify-content:center;\"&gt;&lt;img src=\"https://blueberry-assets.oneclick.es/M1_MyM_3a_1.svg\" width=\"280\"&gt;&lt;/div&gt;","hint":"&lt;div style=\"display:flex; justify-content:center;\"&gt;&lt;img src=\"https://blueberry-assets.oneclick.es/M1_MyM_3a_2.svg\" width=\"150\"&gt;&lt;/div&gt;","feedback":"&lt;div style=\"display:flex; justify-content:center;\"&gt;&lt;img src=\"https://blueberry-assets.oneclick.es/M1_MyM_3a_2.svg\" width=\"150\"&gt;&lt;/div&gt;","seed":{"parameters":[{"name":"Q2","list":["6","7","8"]},{"name":"Q3","list":["1","2","3"]}],"calculated":[{"name":"A1","label":"4"},{"name":"A2","label":"{{Q2}}","incorrect":true},{"name":"A3","label":"{{Q3}}","incorrect":true}],"uniques":true},"algorithm":{"name":"trueFalse","template":"Multiple choice – standard","params":{"countCorrect":1,"countIncorrect":2,"showCheckIcon":false,"columns":3}}}</v>
      </c>
      <c r="C349" s="204" t="str">
        <f t="shared" si="4"/>
        <v>#REF!</v>
      </c>
      <c r="D349" s="205" t="str">
        <f t="shared" si="2"/>
        <v>#REF!</v>
      </c>
    </row>
    <row r="350" ht="15.75" customHeight="1">
      <c r="A350" s="204" t="str">
        <f>Seeds!AA361</f>
        <v>M1-MyM-3a-I-2</v>
      </c>
      <c r="B350" s="204" t="str">
        <f>Seeds!Z361</f>
        <v>{"id":"M1-MyM-3a-I-2","stimulus":"&lt;p&gt;Selecciona cuántos pies mide la rayuela.&lt;/p&gt;&lt;div style=\"display:flex; justify-content:center;\"&gt;&lt;img src=\"https://blueberry-assets.oneclick.es/M1_MyM_3a_3.svg\" width=\"350\"&gt;&lt;/div&gt;","hint":"&lt;div style=\"display:flex; justify-content:center;\"&gt;&lt;img src=\"https://blueberry-assets.oneclick.es/M1_MyM_3a_4.svg\" width=\"150\"&gt;&lt;/div&gt;","feedback":"&lt;div style=\"display:flex; justify-content:center;\"&gt;&lt;img src=\"https://blueberry-assets.oneclick.es/M1_MyM_3a_4.svg\" width=\"150\"&gt;&lt;/div&gt;","seed":{"parameters":[{"name":"Q2","list":["4","5","7"]},{"name":"Q3","list":["6","9"]}],"calculated":[{"name":"A1","label":"8"},{"name":"A2","label":"{{Q2}}","incorrect":true},{"name":"A3","label":"{{Q3}}","incorrect":true}],"uniques":true},"algorithm":{"name":"trueFalse","template":"Multiple choice – standard","params":{"countCorrect":1,"countIncorrect":2,"showCheckIcon":false,"columns":3}}}</v>
      </c>
      <c r="C350" s="204" t="str">
        <f t="shared" si="4"/>
        <v>#REF!</v>
      </c>
      <c r="D350" s="205" t="str">
        <f t="shared" si="2"/>
        <v>#REF!</v>
      </c>
    </row>
    <row r="351" ht="15.75" customHeight="1">
      <c r="A351" s="204" t="str">
        <f>Seeds!AA362</f>
        <v>M1-MyM-3a-I-3</v>
      </c>
      <c r="B351" s="204" t="str">
        <f>Seeds!Z362</f>
        <v>{"id":"M1-MyM-3a-I-3","stimulus":"&lt;p&gt;¿Cuántos pasos mide el sofá?&lt;/p&gt;&lt;div style=\"display:flex; justify-content:center;\"&gt;&lt;img src=\"https://blueberry-assets.oneclick.es/M1_MyM_3a_5.svg\" width=\"350\"&gt;&lt;/div&gt;","hint":"&lt;div style=\"display:flex; justify-content:center;\"&gt;&lt;img src=\"https://blueberry-assets.oneclick.es/M1_MyM_3a_6.svg\" width=\"150\"&gt;&lt;/div&gt;","feedback":"&lt;div style=\"display:flex; justify-content:center;\"&gt;&lt;img src=\"https://blueberry-assets.oneclick.es/M1_MyM_3a_6.svg\" width=\"150\"&gt;&lt;/div&gt;","seed":{"parameters":[{"name":"Q2","list":["3","4","7"]},{"name":"Q3","list":["5","8"]}],"calculated":[{"name":"A1","label":"6"},{"name":"A2","label":"{{Q2}}","incorrect":true},{"name":"A3","label":"{{Q3}}","incorrect":true}],"uniques":true},"algorithm":{"name":"trueFalse","template":"Multiple choice – standard","params":{"countCorrect":1,"countIncorrect":2,"showCheckIcon":false,"columns":3}}}</v>
      </c>
      <c r="C351" s="204" t="str">
        <f t="shared" si="4"/>
        <v>#REF!</v>
      </c>
      <c r="D351" s="205" t="str">
        <f t="shared" si="2"/>
        <v>#REF!</v>
      </c>
    </row>
    <row r="352" ht="15.75" customHeight="1">
      <c r="A352" s="204" t="str">
        <f>Seeds!AA363</f>
        <v>M1-MyM-3a-E-1</v>
      </c>
      <c r="B352" s="204" t="str">
        <f>Seeds!Z363</f>
        <v>{"id":"M1-MyM-3a-E-1","stimulus":"&lt;p&gt;Utilizando el palmo como medida, ¿cuánto mide la pizarra?&lt;/p&gt;&lt;div style=\"display:flex; justify-content:center;\"&gt;&lt;img src=\"https://blueberry-assets.oneclick.es/M1_MyM_3a_7.svg\" width=\"300\"&gt;&lt;/img&gt;&lt;/div&gt;","feedback":"&lt;div style=\"display:flex; justify-content:center;\"&gt;&lt;img src=\"https://blueberry-assets.oneclick.es/M1_MyM_3a_2.svg\" width=\"150\"&gt;&lt;/img&gt;&lt;/div&gt;","hint":"&lt;div style=\"display:flex; justify-content:center;\"&gt;&lt;img src=\"https://blueberry-assets.oneclick.es/M1_MyM_3a_2.svg\" width=\"150\"&gt;&lt;/img&gt;&lt;/div&gt;","template":"&lt;p&gt;La pizarra mide {{response}} palmos.&lt;/p&gt;","seed":{"parameters":[],"calculated":[{"name":"A1","label":"{{function}}","function":"9"}],"uniques":false},"algorithm":{"name":"calculateOperation","params":{"method":"equivLiteral","keyboard":"NUMERICAL"}}}</v>
      </c>
      <c r="C352" s="204" t="str">
        <f t="shared" si="4"/>
        <v>#REF!</v>
      </c>
      <c r="D352" s="205" t="str">
        <f t="shared" si="2"/>
        <v>#REF!</v>
      </c>
    </row>
    <row r="353" ht="15.75" customHeight="1">
      <c r="A353" s="204" t="str">
        <f>Seeds!AA364</f>
        <v>M1-MyM-3a-E-2</v>
      </c>
      <c r="B353" s="204" t="str">
        <f>Seeds!Z364</f>
        <v>{"id":"M1-MyM-3a-E-2","stimulus":"&lt;p&gt;¿Cuántos pasos hay que dar para medir la alfombra?&lt;/p&gt;&lt;div style=\"display:flex; justify-content:center;\"&gt;&lt;img src=\"https://blueberry-assets.oneclick.es/M1_MyM_3a_8.svg\" width=\"300\"&gt;&lt;/img&gt;&lt;/div&gt;","template":"&lt;p&gt;Hay que dar {{response}} pasos.&lt;/p&gt;","hint":"&lt;div style=\"display:flex; justify-content:center;\"&gt;&lt;img src=\"https://blueberry-assets.oneclick.es/M1_MyM_3a_6.svg\" width=\"150\"&gt;&lt;/img&gt;&lt;/div&gt;","feedback":"&lt;div style=\"display:flex; justify-content:center;\"&gt;&lt;img src=\"https://blueberry-assets.oneclick.es/M1_MyM_3a_6.svg\" width=\"150\"&gt;&lt;/img&gt;&lt;/div&gt;","seed":{"parameters":[],"calculated":[{"name":"A1","label":"{{function}}","function":"5"}],"uniques":false},"algorithm":{"name":"calculateOperation","params":{"method":"equivLiteral","keyboard":"NUMERICAL"}}}</v>
      </c>
      <c r="C353" s="204" t="str">
        <f t="shared" si="4"/>
        <v>#REF!</v>
      </c>
      <c r="D353" s="205" t="str">
        <f t="shared" si="2"/>
        <v>#REF!</v>
      </c>
    </row>
    <row r="354" ht="15.75" customHeight="1">
      <c r="A354" s="204" t="str">
        <f>Seeds!AA365</f>
        <v>M1-MyM-3a-E-3</v>
      </c>
      <c r="B354" s="204" t="str">
        <f>Seeds!Z365</f>
        <v>{"id":"M1-MyM-3a-E-3","stimulus":"&lt;p&gt;¿Cuántos pies son necesarios para medir el tobogán?&lt;/p&gt;&lt;div style=\"display:flex; justify-content:center;\"&gt;&lt;img src=\"https://blueberry-assets.oneclick.es/M1_MyM_3a_9.svg\" width=\"300\"&gt;&lt;/img&gt;&lt;/div&gt;","template":"&lt;p&gt;El tobogán mide {{response}} pies.&lt;/p&gt;","hint":"&lt;div style=\"display:flex; justify-content:center;\"&gt;&lt;img src=\"https://blueberry-assets.oneclick.es/M1_MyM_3a_4.svg\" width=\"150\"&gt;&lt;/img&gt;&lt;/div&gt;","feedback":"&lt;div style=\"display:flex; justify-content:center;\"&gt;&lt;img src=\"https://blueberry-assets.oneclick.es/M1_MyM_3a_4.svg\" width=\"150\"&gt;&lt;/img&gt;&lt;/div&gt;","seed":{"parameters":[],"calculated":[{"name":"A1","label":"{{function}}","function":"7"}],"uniques":false},"algorithm":{"name":"calculateOperation","params":{"method":"equivLiteral","keyboard":"NUMERICAL"}}}</v>
      </c>
      <c r="C354" s="204" t="str">
        <f t="shared" si="4"/>
        <v>#REF!</v>
      </c>
      <c r="D354" s="205" t="str">
        <f t="shared" si="2"/>
        <v>#REF!</v>
      </c>
    </row>
    <row r="355" ht="15.75" customHeight="1">
      <c r="A355" s="204" t="str">
        <f>Seeds!AA366</f>
        <v>M1-MyM-4a-I-1</v>
      </c>
      <c r="B355" s="204" t="str">
        <f>Seeds!Z366</f>
        <v>{"id":"M1-MyM-4a-I-1","stimulus":"&lt;p&gt;Selecciona el objeto más largo.&lt;/p&gt;","hint":"&lt;p&gt;Observa el tamaño de cada cuerda.&lt;/p&gt;","feedback":"&lt;table style=\"width: 100%;\"&gt;&lt;tbody&gt;&lt;tr&gt;&lt;td style=\"width: 50%; text-align: center; border: none; vertical-align: middle;\"&gt;&lt;div style=\"display:flex; justify-content:center;\"&gt;&lt;img src=\"https://blueberry-assets.oneclick.es/M1_MyM_4a_1.svg\" width=\"200\"&gt;&lt;/img&gt;&lt;/div&gt;&lt;/td&gt;&lt;td style=\"width: 50%; text-align: center; border: none; vertical-align: middle;\"&gt;&lt;div style=\"display:flex; justify-content:center;\"&gt;&lt;img src=\"https://blueberry-assets.oneclick.es/M1_MyM_4a_3.svg\" width=\"200\"&gt;&lt;/img&gt;&lt;/div&gt;&lt;/td&gt;&lt;/tr&gt;&lt;tr&gt;&lt;td style=\"width: 50%; text-align: center; border: none; vertical-align: middle;\"&gt;largo&lt;/td&gt;&lt;td style=\"width: 50%; text-align: center; border: none; vertical-align: middle;\"&gt;corto&lt;/td&gt;&lt;/tr&gt;&lt;/tbody&gt;&lt;/table&gt;","seed":{"parameters":[],"calculated":[{"name":"A1","label":"&lt;div style=\"display:flex; justify-content:center;\"&gt;&lt;img src=\"https://blueberry-assets.oneclick.es/M1_MyM_4a_1.svg\" width=\"250\"&gt;&lt;/div&gt;"},{"name":"A2","label":"&lt;div style=\"display:flex; justify-content:center;\"&gt;&lt;img src=\"https://blueberry-assets.oneclick.es/M1_MyM_4a_2.svg\" width=\"250\"&gt;&lt;/div&gt;","incorrect":true},{"name":"A3","label":"&lt;div style=\"display:flex; justify-content:center;\"&gt;&lt;img src=\"https://blueberry-assets.oneclick.es/M1_MyM_4a_3.svg\" width=\"250\"&gt;&lt;/div&gt;","incorrect":true}],"uniques":true},"algorithm":{"name":"trueFalse","template":"Multiple choice – standard","params":{"countCorrect":1,"countIncorrect":2,"showCheckIcon":false,"columns":3}}}</v>
      </c>
      <c r="C355" s="204" t="str">
        <f t="shared" si="4"/>
        <v>#REF!</v>
      </c>
      <c r="D355" s="205" t="str">
        <f t="shared" si="2"/>
        <v>#REF!</v>
      </c>
    </row>
    <row r="356" ht="15.75" customHeight="1">
      <c r="A356" s="204" t="str">
        <f>Seeds!AA367</f>
        <v>M1-MyM-4a-E-1</v>
      </c>
      <c r="B356" s="204" t="str">
        <f>Seeds!Z367</f>
        <v>{"id":"M1-MyM-4a-E-1","stimulus":"&lt;p&gt;Arrastra la opción correcta.&lt;/p&gt;&lt;table style=\"width: 100%;\"&gt;&lt;div style=\"display:flex; justify-content:center;\"&gt;&lt;img src=\"https://blueberry-assets.oneclick.es/M1_MyM_2c_8.svg\" width=\"275\"&gt;&lt;/img&gt;&lt;img src=\"https://blueberry-assets.oneclick.es/M1_MyM_4_4.svg\" width=\"215\"&gt;&lt;/img&gt;&lt;/div&gt;","template":"&lt;p&gt;El pino es {{response}}.&lt;/p&gt;&lt;p&gt;La fuente es {{response}}.&lt;/p&gt;","hint":"&lt;p&gt;Observa el tamaño de cada elemento.&lt;/p&gt;","feedback":"&lt;table style=\"width: 100%;\"&gt;&lt;tbody&gt;&lt;tr&gt;&lt;td style=\"width: 50%; text-align: center; border: none; vertical-align: bottom;\"&gt;&lt;div style=\"display:flex; justify-content:center;\"&gt;&lt;img src=\"https://blueberry-assets.oneclick.es/M1_MyM_2c_8.svg\" width=\"250\"&gt;&lt;/img&gt;&lt;/div&gt;&lt;/td&gt;&lt;td style=\"width: 50%; text-align: center; border: none; vertical-align: bottom;\"&gt;&lt;div style=\"display:flex; justify-content:center;\"&gt;&lt;img src=\"https://blueberry-assets.oneclick.es/M1_MyM_4_4.svg\" width=\"200\"&gt;&lt;/img&gt;&lt;/div&gt;&lt;/td&gt;&lt;/tr&gt;&lt;tr&gt;&lt;td style=\"width: 50%; text-align: center; border: none; vertical-align: bottom;\"&gt;alto&lt;/td&gt;&lt;td style=\"width: 50%; text-align: center; border: none; vertical-align: bottom;\"&gt;bajo&lt;/td&gt;&lt;/tr&gt;&lt;/tbody&gt;&lt;/table&gt;","seed":{"parameters":[],"calculated":[{"name":"A1","label":"alto"},{"name":"A2","label":"baja"}],"uniques":true},"algorithm":{"name":"calculateOperation","template":"Cloze with drag &amp; drop","params":{"keyboard":"NUMERICAL"}}}</v>
      </c>
      <c r="C356" s="204" t="str">
        <f t="shared" si="4"/>
        <v>#REF!</v>
      </c>
      <c r="D356" s="205" t="str">
        <f t="shared" si="2"/>
        <v>#REF!</v>
      </c>
    </row>
    <row r="357" ht="15.75" customHeight="1">
      <c r="A357" s="204" t="str">
        <f>Seeds!AA380</f>
        <v>M1-MyM-5a-I-1</v>
      </c>
      <c r="B357" s="204" t="str">
        <f>Seeds!Z380</f>
        <v>{"id":"M1-MyM-5a-I-1","stimulus":"&lt;p&gt;¿En cuál de estos objetos cabe menos agua?&lt;/p&gt;","hint":"&lt;p&gt;Piensa en qué objeto entra menos agua.&lt;/p&gt;","feedback":"&lt;table style=\"width: 100%;\"&gt;&lt;tbody&gt;&lt;tr&gt;&lt;td style=\"width: 50%; text-align: center; border: none; vertical-align: middle;\"&gt;&lt;div style=\"display:flex; justify-content:center;\"&gt;&lt;img src=\"https://blueberry-assets.oneclick.es/M1_MyM_5a_2.svg\" width=\"200\"&gt;&lt;/img&gt;&lt;/div&gt;&lt;/td&gt;&lt;td style=\"width: 50%; text-align: center; border: none; vertical-align: middle;\"&gt;&lt;div style=\"display:flex; justify-content:center;\"&gt;&lt;img src=\"https://blueberry-assets.oneclick.es/M1_MyM_5a_1.svg\" width=\"200\"&gt;&lt;/img&gt;&lt;/div&gt;&lt;/td&gt;&lt;/tr&gt;&lt;tr&gt;&lt;td style=\"width: 50%; text-align: center; border: none; vertical-align: middle;\"&gt;cabe más&lt;/td&gt;&lt;td style=\"width: 50%; text-align: center; border: none; vertical-align: middle;\"&gt;cabe menos&lt;/td&gt;&lt;/tr&gt;&lt;/tbody&gt;&lt;/table&gt;","seed":{"parameters":[],"calculated":[{"name":"A1","label":"&lt;div style=\"display:flex; justify-content:center;\"&gt;&lt;img src=\"https://blueberry-assets.oneclick.es/M1_MyM_5a_1.svg\" width=\"250\"&gt;&lt;/div&gt;"},{"name":"A2","label":"&lt;div style=\"display:flex; justify-content:center;\"&gt;&lt;img src=\"https://blueberry-assets.oneclick.es/M1_MyM_5a_2.svg\" width=\"250\"&gt;&lt;/div&gt;","incorrect":true},{"name":"A3","label":"&lt;div style=\"display:flex; justify-content:center;\"&gt;&lt;img src=\"https://blueberry-assets.oneclick.es/M1_NyO_3a_2.svg\" width=\"250\"&gt;&lt;/div&gt;","incorrect":true}],"uniques":true},"algorithm":{"name":"trueFalse","template":"Multiple choice – standard","params":{"countCorrect":1,"countIncorrect":2,"showCheckIcon":false,"columns":3}}}</v>
      </c>
      <c r="C357" s="204" t="str">
        <f t="shared" si="4"/>
        <v>#REF!</v>
      </c>
      <c r="D357" s="205" t="str">
        <f t="shared" si="2"/>
        <v>#REF!</v>
      </c>
    </row>
    <row r="358" ht="15.75" customHeight="1">
      <c r="A358" s="204" t="str">
        <f>Seeds!AA381</f>
        <v>M1-MyM-5a-I-2</v>
      </c>
      <c r="B358" s="204" t="str">
        <f>Seeds!Z381</f>
        <v>{"id":"M1-MyM-5a-I-2","stimulus":"&lt;p&gt;¿En cuál de estos objetos cabe más agua?&lt;/p&gt;","hint":"&lt;p&gt;Piensa en qué objeto entra más agua.&lt;/p&gt;","feedback":"&lt;table style=\"width: 100%;\"&gt;&lt;tbody&gt;&lt;tr&gt;&lt;td style=\"width: 50%; text-align: center; border: none; vertical-align: middle;\"&gt;&lt;div style=\"display:flex; justify-content:center;\"&gt;&lt;img src=\"https://blueberry-assets.oneclick.es/M1_MyM_5a_2.svg\" width=\"200\"&gt;&lt;/img&gt;&lt;/div&gt;&lt;/td&gt;&lt;td style=\"width: 50%; text-align: center; border: none; vertical-align: middle;\"&gt;&lt;div style=\"display:flex; justify-content:center;\"&gt;&lt;img src=\"https://blueberry-assets.oneclick.es/M1_MyM_5a_1.svg\" width=\"200\"&gt;&lt;/img&gt;&lt;/div&gt;&lt;/td&gt;&lt;/tr&gt;&lt;tr&gt;&lt;td style=\"width: 50%; text-align: center; border: none; vertical-align: middle;\"&gt;cabe más&lt;/td&gt;&lt;td style=\"width: 50%; text-align: center; border: none; vertical-align: middle;\"&gt;cabe menos&lt;/td&gt;&lt;/tr&gt;&lt;/tbody&gt;&lt;/table&gt;","seed":{"parameters":[],"calculated":[{"name":"A1","label":"&lt;div style=\"display:flex; justify-content:center;\"&gt;&lt;img src=\"https://blueberry-assets.oneclick.es/M1_MyM_5a_1.svg\" width=\"250\"&gt;&lt;/div&gt;","incorrect":true},{"name":"A2","label":"&lt;div style=\"display:flex; justify-content:center;\"&gt;&lt;img src=\"https://blueberry-assets.oneclick.es/M1_MyM_5a_2.svg\" width=\"250\"&gt;&lt;/div&gt;"},{"name":"A3","label":"&lt;div style=\"display:flex; justify-content:center;\"&gt;&lt;img src=\"https://blueberry-assets.oneclick.es/M1_NyO_3a_2.svg\" width=\"250\"&gt;&lt;/div&gt;","incorrect":true}],"uniques":true},"algorithm":{"name":"trueFalse","template":"Multiple choice – standard","params":{"countCorrect":1,"countIncorrect":2,"showCheckIcon":false,"columns":3}}}</v>
      </c>
      <c r="C358" s="204" t="str">
        <f t="shared" si="4"/>
        <v>#REF!</v>
      </c>
      <c r="D358" s="205" t="str">
        <f t="shared" si="2"/>
        <v>#REF!</v>
      </c>
    </row>
    <row r="359" ht="15.75" customHeight="1">
      <c r="A359" s="204" t="str">
        <f>Seeds!AA382</f>
        <v>M1-MyM-5a-E-1</v>
      </c>
      <c r="B359" s="204" t="str">
        <f>Seeds!Z382</f>
        <v>{"id":"M1-MyM-5a-E-1","stimulus":"&lt;p&gt;Escoge la opción correcta.&lt;/p&gt;&lt;div style=\"display:flex; justify-content:center;\"&gt;&lt;img src=\"https://blueberry-assets.oneclick.es/M1_MyM_5a_3.svg\" width=\"250\"&gt;&lt;/img&gt;&lt;img src=\"https://blueberry-assets.oneclick.es/M1_MyM_5a_4.svg\" width=\"300\"&gt;&lt;/img&gt;&lt;/div&gt;","template":"&lt;p&gt;En la mochila cabe {{response}} que en la caja.&lt;/p&gt;","hint":"&lt;p&gt;Fíjate en dónde entran más o menos objetos.&lt;/p&gt;","feedback":"&lt;table style=\"width: 100%;\"&gt;&lt;tbody&gt;&lt;tr&gt;&lt;td style=\"width: 50%; text-align: center; border: none; vertical-align: middle;\"&gt;&lt;div style=\"display:flex; justify-content:center;\"&gt;&lt;img src=\"https://blueberry-assets.oneclick.es/M1_MyM_5a_4.svg\" width=\"200\"&gt;&lt;/img&gt;&lt;/div&gt;&lt;/td&gt;&lt;td style=\"width: 50%; text-align: center; border: none; vertical-align: middle;\"&gt;&lt;div style=\"display:flex; justify-content:center;\"&gt;&lt;img src=\"https://blueberry-assets.oneclick.es/M1_MyM_5a_3.svg\" width=\"150\"&gt;&lt;/img&gt;&lt;/div&gt;&lt;/td&gt;&lt;/tr&gt;&lt;tr&gt;&lt;td style=\"width: 50%; text-align: center; border: none; vertical-align: middle;\"&gt;cabe más&lt;/td&gt;&lt;td style=\"width: 50%; text-align: center; border: none; vertical-align: middle;\"&gt;cabe menos&lt;/td&gt;&lt;/tr&gt;&lt;/tbody&gt;&lt;/table&gt;","seed":{"parameters":[],"calculated":[{"name":"A1","label":"menos"},{"name":"A2","label":"más","incorrect":true}],"uniques":true},"algorithm":{"name":"groupResponses","template":"Cloze with drop down"}}</v>
      </c>
      <c r="C359" s="204" t="str">
        <f t="shared" si="4"/>
        <v>#REF!</v>
      </c>
      <c r="D359" s="205" t="str">
        <f t="shared" si="2"/>
        <v>#REF!</v>
      </c>
    </row>
    <row r="360" ht="15.75" customHeight="1">
      <c r="A360" s="204" t="str">
        <f>Seeds!AA383</f>
        <v>M1-MyM-6a-I-1</v>
      </c>
      <c r="B360" s="204" t="str">
        <f>Seeds!Z383</f>
        <v>{"id":"M1-MyM-6a-I-1","stimulus":"&lt;p&gt;Observa la imagen y selecciona la opción correcta.&lt;/p&gt;&lt;div style=\"display:flex; justify-content:center;\"&gt;&lt;img src=\"https://blueberry-assets.oneclick.es/M1_EyP_1a_8.svg\" width=\"200\"&gt;&lt;/img&gt;&lt;img src=\"https://blueberry-assets.oneclick.es/M1_MyM_6a_1.svg\" width=\"150\"&gt;&lt;/img&gt;&lt;img src=\"https://blueberry-assets.oneclick.es/M1_EyP_1a_7.svg\" width=\"120\"&gt;&lt;/img&gt;&lt;/div&gt;","hint":"&lt;p&gt;Ten en cuenta el tamaño de cada fruta para comparar sus pesos.&lt;/p&gt;","feedback":"&lt;table style=\"width: 100%;\"&gt;&lt;tbody&gt;&lt;tr&gt;&lt;td style=\"width: 50%; text-align: center; border: none; vertical-align: middle;\"&gt;&lt;div style=\"display:flex; justify-content:center;\"&gt;&lt;img src=\"https://blueberry-assets.oneclick.es/M1_EyP_1a_8.svg\" width=\"150\"&gt;&lt;/img&gt;&lt;/div&gt;&lt;/td&gt;&lt;td style=\"width: 50%; text-align: center; border: none; vertical-align: middle;\"&gt;&lt;div style=\"display:flex; justify-content:center;\"&gt;&lt;img src=\"https://blueberry-assets.oneclick.es/M1_EyP_1a_7.svg\" width=\"100\"&gt;&lt;/img&gt;&lt;/div&gt;&lt;/td&gt;&lt;/tr&gt;&lt;tr&gt;&lt;td style=\"width: 50%; text-align: center; border: none; vertical-align: middle;\"&gt;pesa más&lt;/td&gt;&lt;td style=\"width: 50%; text-align: center; border: none; vertical-align: middle;\"&gt;pesa menos&lt;/td&gt;&lt;/tr&gt;&lt;/tbody&gt;&lt;/table&gt;","seed":{"parameters":[],"calculated":[{"name":"A1","label":"La piña pesa más que el limón."},{"name":"A2","label":"El limón pesa menos que la piña."},{"name":"A3","label":"La cereza pesa menos que la piña."},{"name":"A4","label":"El limón pesa más que la piña.","incorrect":true},{"name":"A5","label":"La piña pesa menos que la cereza.","incorrect":true},{"name":"A6","label":"El limón pesa menos que la cereza.","incorrect":true}],"uniques":true},"algorithm":{"name":"trueFalse","template":"Multiple choice – standard","params":{"countCorrect":1,"countIncorrect":2,"showCheckIcon":true}}}</v>
      </c>
      <c r="C360" s="204" t="str">
        <f t="shared" si="4"/>
        <v>#REF!</v>
      </c>
      <c r="D360" s="205" t="str">
        <f t="shared" si="2"/>
        <v>#REF!</v>
      </c>
    </row>
    <row r="361" ht="15.75" customHeight="1">
      <c r="A361" s="204" t="str">
        <f>Seeds!AA384</f>
        <v>M1-MyM-6a-E-1</v>
      </c>
      <c r="B361" s="204" t="str">
        <f>Seeds!Z384</f>
        <v>{"id":"M1-MyM-6a-E-1","stimulus":"&lt;p&gt;Indica qué animal pesa menos.&lt;/p&gt;","hint":"&lt;p&gt;Ten en cuenta el tamaño de cada animal para comparar sus pesos.&lt;/p&gt;","feedback":"&lt;table style=\"width: 100%;\"&gt;&lt;tbody&gt;&lt;tr&gt;&lt;td style=\"width: 50%; text-align: center; border: none; vertical-align: middle;\"&gt;&lt;div style=\"display:flex; justify-content:center;\"&gt;&lt;img src=\"https://blueberry-assets.oneclick.es/M1_MyM_6a_2.svg\" width=\"200\"&gt;&lt;/img&gt;&lt;/div&gt;&lt;/td&gt;&lt;td style=\"width: 50%; text-align: center; border: none; vertical-align: middle;\"&gt;&lt;div style=\"display:flex; justify-content:center;\"&gt;&lt;img src=\"https://blueberry-assets.oneclick.es/M1_MyM_6a_3.svg\" width=\"200\"&gt;&lt;/img&gt;&lt;/div&gt;&lt;/td&gt;&lt;/tr&gt;&lt;tr&gt;&lt;td style=\"width: 50%; text-align: center; border: none; vertical-align: middle;\"&gt;pesa más&lt;/td&gt;&lt;td style=\"width: 50%; text-align: center; border: none; vertical-align: middle;\"&gt;pesa menos&lt;/td&gt;&lt;/tr&gt;&lt;/tbody&gt;&lt;/table&gt;","seed":{"parameters":[],"calculated":[{"name":"A1","label":"&lt;div style=\"display:flex; justify-content:center;\"&gt;&lt;img src=\"https://blueberry-assets.oneclick.es/M1_MyM_6a_2.svg\" width=\"250\"&gt;&lt;/div&gt;","incorrect":true},{"name":"A2","label":"&lt;div style=\"display:flex; justify-content:center;\"&gt;&lt;img src=\"https://blueberry-assets.oneclick.es/M1_MyM_6a_4.svg\" width=\"250\"&gt;&lt;/div&gt;","incorrect":true},{"name":"A3","label":"&lt;div style=\"display:flex; justify-content:center;\"&gt;&lt;img src=\"https://blueberry-assets.oneclick.es/M1_MyM_6a_3.svg\" width=\"250\"&gt;&lt;/div&gt;"}],"uniques":true},"algorithm":{"name":"trueFalse","template":"Multiple choice – standard","params":{"countCorrect":1,"countIncorrect":2,"showCheckIcon":false,"columns":3}}}</v>
      </c>
      <c r="C361" s="204" t="str">
        <f t="shared" si="4"/>
        <v>#REF!</v>
      </c>
      <c r="D361" s="205" t="str">
        <f t="shared" si="2"/>
        <v>#REF!</v>
      </c>
    </row>
    <row r="362" ht="15.75" customHeight="1">
      <c r="A362" s="204" t="str">
        <f>Seeds!AA385</f>
        <v>M1-MyM-7a-I-1</v>
      </c>
      <c r="B362" s="204" t="str">
        <f>Seeds!Z385</f>
        <v>{
    "id": "M1-MyM-7a-I-1",
    "stimulus": "&lt;p&gt;Selecciona el billete de 10 €.&lt;/p&gt;",
    "hint": "&lt;p&gt;Estas son algunas de las monedas y billetes de euro.&lt;/p&gt;&lt;div style=\"display:flex; justify-content:center;\"&gt;&lt;img src=\"https://blueberry-assets.oneclick.es/M1_MyM_7a_TE.png\" width=\"300\"&gt;&lt;/img&gt;&lt;/div&gt;",
    "feedback": "&lt;p&gt;Estas son algunas de las monedas y billetes de euro.&lt;/p&gt;&lt;div style=\"display:flex; justify-content:center;\"&gt;&lt;img src=\"https://blueberry-assets.oneclick.es/M1_MyM_7a_TE.png\" width=\"300\"&gt;&lt;/img&gt;&lt;/div&gt;",
    "seed": {
        "parameters": [],
        "calculated": [
            {
                "name": "A1",
                "label": "&lt;div style=\"display:flex; justify-content:center;\"&gt;&lt;img src=\"https://blueberry-assets.oneclick.es/M1_MyM_7a_1.png\" width=\"300\"&gt;&lt;/img&gt;&lt;/div&gt;"
            },
            {
                "name": "A2",
                "label": "&lt;div style=\"display:flex; justify-content:center;\"&gt;&lt;img src=\"https://blueberry-assets.oneclick.es/M1_MyM_7a_2.png\" width=\"300\"&gt;&lt;/img&gt;&lt;/div&gt;",
                "incorrect": true
            },
            {
                "name": "A3",
                "label": "&lt;div style=\"display:flex; justify-content:center;\"&gt;&lt;img src=\"https://blueberry-assets.oneclick.es/M1_MyM_7a_21.png\" width=\"300\"&gt;&lt;/img&gt;&lt;/div&gt;",
                "incorrect": true
            }
        ],
        "uniques": true
    },
    "algorithm": {
        "name": "trueFalse",
        "template": "Multiple choice – standard",
        "params": {
            "countCorrect": 1,
            "countIncorrect": 2,
            "showCheckIcon": false,
            "columns": 3
        }
    }
}</v>
      </c>
      <c r="C362" s="204" t="str">
        <f t="shared" si="4"/>
        <v>#REF!</v>
      </c>
      <c r="D362" s="205" t="str">
        <f t="shared" si="2"/>
        <v>#REF!</v>
      </c>
    </row>
    <row r="363" ht="15.75" customHeight="1">
      <c r="A363" s="204" t="str">
        <f>Seeds!AA386</f>
        <v>M1-MyM-7a-I-2</v>
      </c>
      <c r="B363" s="204" t="str">
        <f>Seeds!Z386</f>
        <v>{"id":"M1-MyM-7a-I-2","stimulus":"&lt;p&gt;Selecciona el billete de 5 €.&lt;/p&gt;","hint":"&lt;p&gt;Estas son algunas de las monedas y billetes de euro.&lt;/p&gt;&lt;div style=\"display:flex; justify-content:center;\"&gt;&lt;img src=\"https://blueberry-assets.oneclick.es/M1_MyM_7a_TE.png\" width=\"300\"&gt;&lt;/img&gt;&lt;/div&gt;","feedback":"&lt;p&gt;Estas son algunas de las monedas y billetes de euro.&lt;/p&gt;&lt;div style=\"display:flex; justify-content:center;\"&gt;&lt;img src=\"https://blueberry-assets.oneclick.es/M1_MyM_7a_TE.png\" width=\"300\"&gt;&lt;/img&gt;&lt;/div&gt;","seed":{"parameters":[],"calculated":[{"name":"A1","label":"&lt;div style=\"display:flex; justify-content:center;\"&gt;&lt;img src=\"https://blueberry-assets.oneclick.es/M1_MyM_7a_1.png\" width=\"300\"&gt;&lt;/img&gt;&lt;/div&gt;","incorrect":true},{"name":"A2","label":"&lt;div style=\"display:flex; justify-content:center;\"&gt;&lt;img src=\"https://blueberry-assets.oneclick.es/M1_MyM_7a_2.png\" width=\"300\"&gt;&lt;/img&gt;&lt;/div&gt;","incorrect":true},{"name":"A3","label":"&lt;div style=\"display:flex; justify-content:center;\"&gt;&lt;img src=\"https://blueberry-assets.oneclick.es/M1_MyM_7a_3.png\" width=\"300\"&gt;&lt;/img&gt;,&lt;/div&gt;"}],"uniques":true},"algorithm":{"name":"trueFalse","template":"Multiple choice – standard","params":{"countCorrect":1,"countIncorrect":2,"showCheckIcon":false,"columns":3}}}</v>
      </c>
      <c r="C363" s="204" t="str">
        <f t="shared" si="4"/>
        <v>#REF!</v>
      </c>
      <c r="D363" s="205" t="str">
        <f t="shared" si="2"/>
        <v>#REF!</v>
      </c>
    </row>
    <row r="364" ht="15.75" customHeight="1">
      <c r="A364" s="204" t="str">
        <f>Seeds!AA387</f>
        <v>M1-MyM-7a-I-3</v>
      </c>
      <c r="B364" s="204" t="str">
        <f>Seeds!Z387</f>
        <v>{"id":"M1-MyM-7a-I-3","stimulus":"&lt;p&gt;Selecciona la moneda de 20 cts.&lt;/p&gt;","hint":"&lt;p&gt;Estas son algunas de las monedas y billetes de euro.&lt;/p&gt;&lt;div style=\"display:flex; justify-content:center;\"&gt;&lt;img src=\"https://blueberry-assets.oneclick.es/M1_MyM_7a_TE.png\" width=\"300\"&gt;&lt;/img&gt;&lt;/div&gt;","feedback":"&lt;p&gt;Estas son algunas de las monedas y billetes de euro.&lt;/p&gt;&lt;div style=\"display:flex; justify-content:center;\"&gt;&lt;img src=\"https://blueberry-assets.oneclick.es/M1_MyM_7a_TE.png\" width=\"300\"&gt;&lt;/img&gt;&lt;/div&gt;","seed":{"parameters":[],"calculated":[{"name":"A1","label":"&lt;div style=\"display:flex; justify-content:center;\"&gt;&lt;img src=\"https://blueberry-assets.oneclick.es/M1_MyM_7a_5.png\" width=\"300\"&gt;&lt;/img&gt;&lt;/div&gt;"},{"name":"A2","label":"&lt;div style=\"display:flex; justify-content:center;\"&gt;&lt;img src=\"https://blueberry-assets.oneclick.es/M1_MyM_7a_6.png\" width=\"300\"&gt;&lt;/img&gt;&lt;/div&gt;","incorrect":true},{"name":"A3","label":"&lt;div style=\"display:flex; justify-content:center;\"&gt;&lt;img src=\"https://blueberry-assets.oneclick.es/M1_MyM_7a_7.png\" width=\"300\"&gt;&lt;/img&gt;&lt;/div&gt;","incorrect":true}],"uniques":true},"algorithm":{"name":"trueFalse","template":"Multiple choice – standard","params":{"countCorrect":1,"countIncorrect":2,"showCheckIcon":false,"columns":3}}}</v>
      </c>
      <c r="C364" s="204" t="str">
        <f t="shared" si="4"/>
        <v>#REF!</v>
      </c>
      <c r="D364" s="205" t="str">
        <f t="shared" si="2"/>
        <v>#REF!</v>
      </c>
    </row>
    <row r="365" ht="15.75" customHeight="1">
      <c r="A365" s="204" t="str">
        <f>Seeds!AA388</f>
        <v>M1-MyM-7a-I-4</v>
      </c>
      <c r="B365" s="204" t="str">
        <f>Seeds!Z388</f>
        <v>{"id":"M1-MyM-7a-I-4","stimulus":"&lt;p&gt;Selecciona la moneda de 1 ct.&lt;/p&gt;","hint":"&lt;p&gt;Estas son algunas de las monedas y billetes de euro.&lt;/p&gt;&lt;div style=\"display:flex; justify-content:center;\"&gt;&lt;img src=\"https://blueberry-assets.oneclick.es/M1_MyM_7a_TE.png\" width=\"300\"&gt;&lt;/img&gt;&lt;/div&gt;","feedback":"&lt;p&gt;Estas son algunas de las monedas y billetes de euro.&lt;/p&gt;&lt;div style=\"display:flex; justify-content:center;\"&gt;&lt;img src=\"https://blueberry-assets.oneclick.es/M1_MyM_7a_TE.png\" width=\"300\"&gt;&lt;/img&gt;&lt;/div&gt;","seed":{"parameters":[],"calculated":[{"name":"A1","label":"&lt;div style=\"display:flex; justify-content:center;\"&gt;&lt;img src=\"https://blueberry-assets.oneclick.es/M1_MyM_14a_1.png\" width=\"300\"&gt;&lt;/img&gt;&lt;/div&gt;"},{"name":"A2","label":"&lt;div style=\"display:flex; justify-content:center;\"&gt;&lt;img src=\"https://blueberry-assets.oneclick.es/M1_MyM_7a_9.png\" width=\"300\"&gt;&lt;/img&gt;&lt;/div&gt;","incorrect":true},{"name":"A3","label":"&lt;div style=\"display:flex; justify-content:center;\"&gt;&lt;img src=\"https://blueberry-assets.oneclick.es/M1_MyM_14a_2.png\" width=\"300\"&gt;&lt;/img&gt;&lt;/div&gt;","incorrect":true}],"uniques":true},"algorithm":{"name":"trueFalse","template":"Multiple choice – standard","params":{"countCorrect":1,"countIncorrect":2,"showCheckIcon":false,"columns":3}}}</v>
      </c>
      <c r="C365" s="204" t="str">
        <f t="shared" si="4"/>
        <v>#REF!</v>
      </c>
      <c r="D365" s="205" t="str">
        <f t="shared" si="2"/>
        <v>#REF!</v>
      </c>
    </row>
    <row r="366" ht="15.75" customHeight="1">
      <c r="A366" s="204" t="str">
        <f>Seeds!AA389</f>
        <v>M1-MyM-7a-E-1</v>
      </c>
      <c r="B366" s="204" t="str">
        <f>Seeds!Z389</f>
        <v>{"id":"M1-MyM-7a-E-1","stimulus":"&lt;p&gt;Indica de qué valor es el billete.&lt;/p&gt;&lt;div style=\"display:flex; justify-content:center;\"&gt;&lt;img src=\"https://blueberry-assets.oneclick.es/M1_MyM_7a_2.png\" width=\"200\"&gt;&lt;/img&gt;&lt;/div&gt;","template":"&lt;p&gt;El billete es de {{response}} €.&lt;/p&gt;","hint":"&lt;p&gt;Estas son algunas de las monedas y billetes de euro.&lt;/p&gt;&lt;div style=\"display:flex; justify-content:center;\"&gt;&lt;img src=\"https://blueberry-assets.oneclick.es/M1_MyM_7a_TE.png\" width=\"300\"&gt;&lt;/img&gt;&lt;/div&gt;","feedback":"&lt;p&gt;Estas son algunas de las monedas y billetes de euro.&lt;/p&gt;&lt;div style=\"display:flex; justify-content:center;\"&gt;&lt;img src=\"https://blueberry-assets.oneclick.es/M1_MyM_7a_TE.png\" width=\"300\"&gt;&lt;/img&gt;&lt;/div&gt;","seed":{"parameters":[],"calculated":[{"name":"A1","label":"{{function}}","function":"20"}],"uniques":true},"algorithm":{"name":"calculateOperation","params":{"method":"equivLiteral","keyboard":"NUMERICAL"}}}</v>
      </c>
      <c r="C366" s="204" t="str">
        <f t="shared" si="4"/>
        <v>#REF!</v>
      </c>
      <c r="D366" s="205" t="str">
        <f t="shared" si="2"/>
        <v>#REF!</v>
      </c>
    </row>
    <row r="367" ht="15.75" customHeight="1">
      <c r="A367" s="204" t="str">
        <f>Seeds!AA390</f>
        <v>M1-MyM-7a-E-2</v>
      </c>
      <c r="B367" s="204" t="str">
        <f>Seeds!Z390</f>
        <v>{"id":"M1-MyM-7a-E-2","stimulus":"&lt;p&gt;Indica de qué valor es la moneda.&lt;/p&gt;&lt;div style=\"display:flex; justify-content:center;\"&gt;&lt;img src=\"https://blueberry-assets.oneclick.es/M1_MyM_7a_8.png\" width=\"200\"&gt;&lt;/img&gt;&lt;/div&gt;","template":"&lt;p&gt;La moneda es de {{response}} €.&lt;/p&gt;","hint":"&lt;p&gt;Estas son algunas de las monedas y billetes de euro.&lt;/p&gt;&lt;div style=\"display:flex; justify-content:center;\"&gt;&lt;img src=\"https://blueberry-assets.oneclick.es/M1_MyM_7a_TE.png\" width=\"300\"&gt;&lt;/img&gt;&lt;/div&gt;","feedback":"&lt;p&gt;Estas son algunas de las monedas y billetes de euro.&lt;/p&gt;&lt;div style=\"display:flex; justify-content:center;\"&gt;&lt;img src=\"https://blueberry-assets.oneclick.es/M1_MyM_7a_TE.png\" width=\"300\"&gt;&lt;/img&gt;&lt;/div&gt;","seed":{"parameters":[],"calculated":[{"name":"A1","label":"{{function}}","function":"2"}],"uniques":true},"algorithm":{"name":"calculateOperation","params":{"method":"equivLiteral","keyboard":"NUMERICAL"}}}</v>
      </c>
      <c r="C367" s="204" t="str">
        <f t="shared" si="4"/>
        <v>#REF!</v>
      </c>
      <c r="D367" s="205" t="str">
        <f t="shared" si="2"/>
        <v>#REF!</v>
      </c>
    </row>
    <row r="368" ht="15.75" customHeight="1">
      <c r="A368" s="204" t="str">
        <f>Seeds!AA391</f>
        <v>M1-MyM-7a-E-3</v>
      </c>
      <c r="B368" s="204" t="str">
        <f>Seeds!Z391</f>
        <v>{"id":"M1-MyM-7a-E-3","stimulus":"&lt;p&gt;Indica de qué valor es la moneda.&lt;/p&gt;&lt;div style=\"display:flex; justify-content:center;\"&gt;&lt;img src=\"https://blueberry-assets.oneclick.es/M1_MyM_7a_9.png\" width=\"300\"&gt;&lt;/img&gt;&lt;/div&gt;","template":"&lt;p&gt;La moneda es de {{response}} cts.&lt;/p&gt;","hint":"&lt;p&gt;Estas son algunas de las monedas y billetes de euro.&lt;/p&gt;&lt;div style=\"display:flex; justify-content:center;\"&gt;&lt;img src=\"https://blueberry-assets.oneclick.es/M1_MyM_7a_TE.png\" width=\"300\"&gt;&lt;/img&gt;&lt;/div&gt;","feedback":"&lt;p&gt;Estas son algunas de las monedas y billetes de euro.&lt;/p&gt;&lt;div style=\"display:flex; justify-content:center;\"&gt;&lt;img src=\"https://blueberry-assets.oneclick.es/M1_MyM_7a_TE.png\" width=\"300\"&gt;&lt;/img&gt;&lt;/div&gt;","seed":{"parameters":[],"calculated":[{"name":"A1","label":"{{function}}","function":"2"}],"uniques":true},"algorithm":{"name":"calculateOperation","params":{"method":"equivLiteral","keyboard":"NUMERICAL"}}}</v>
      </c>
      <c r="C368" s="204" t="str">
        <f t="shared" si="4"/>
        <v>#REF!</v>
      </c>
      <c r="D368" s="205" t="str">
        <f t="shared" si="2"/>
        <v>#REF!</v>
      </c>
    </row>
    <row r="369" ht="15.75" customHeight="1">
      <c r="A369" s="204" t="str">
        <f>Seeds!AA392</f>
        <v>M1-MyM-13a-I-1</v>
      </c>
      <c r="B369" s="204" t="str">
        <f>Seeds!Z392</f>
        <v>{"id":"M1-MyM-13a-I-1","stimulus":"&lt;p&gt;Selecciona el grupo de billetes que tiene el mismo valor que el siguiente billete.&lt;/p&gt;&lt;div style=\"display:flex; justify-content:center;\"&gt;&lt;img src=\"https://blueberry-assets.oneclick.es/M1_MyM_7a_21.png\" width=\"200\"&gt;&lt;/img&gt;&lt;/div&gt;","hint":"&lt;p&gt;Suma el valor de los billetes.&lt;/p&gt;","feedback":"&lt;p&gt;Suma el valor de los billetes.&lt;/p&gt;","seed":{"parameters":[],"calculated":[{"name":"A1","label":"&lt;div style=\"display:flex;\"&gt;&lt;img src=\"https://blueberry-assets.oneclick.es/M1_MyM_7a_2.png\" width=\"130\"&gt;&lt;img src=\"https://blueberry-assets.oneclick.es/M1_MyM_7a_2.png\" width=\"130\"&gt;&lt;img src=\"https://blueberry-assets.oneclick.es/M1_MyM_7a_1.png\" width=\"130\"&gt;&lt;/div&gt;"},{"name":"A2","label":"&lt;div style=\"display:flex;\"&gt;&lt;img src=\"https://blueberry-assets.oneclick.es/M1_MyM_7a_2.png\" width=\"130\"&gt;&lt;img src=\"https://blueberry-assets.oneclick.es/M1_MyM_7a_1.png\" width=\"130\"&gt;&lt;img src=\"https://blueberry-assets.oneclick.es/M1_MyM_7a_1.png\" width=\"130\"&gt;&lt;/div&gt;","incorrect":true,"feedback":"&lt;p&gt;20 euros + 10 euros + 10 euros = 40 euros&lt;/p&gt;"},{"name":"A3","label":"&lt;div style=\"display:flex;\"&gt;&lt;img src=\"https://blueberry-assets.oneclick.es/M1_MyM_7a_1.png\" width=\"130\"&gt;&lt;img src=\"https://blueberry-assets.oneclick.es/M1_MyM_7a_1.png\" width=\"130\"&gt;&lt;img src=\"https://blueberry-assets.oneclick.es/M1_MyM_7a_1.png\" width=\"130\"&gt;&lt;/div&gt;","incorrect":true,"feedback":"&lt;p&gt;10 euros + 10 euros + 10 euros = 30 euros&lt;/p&gt;"}],"uniques":true},"algorithm":{"name":"trueFalse","template":"Multiple choice – standard","params":{"countCorrect":1,"countIncorrect":2,"showCheckIcon":true}}}</v>
      </c>
      <c r="C369" s="204" t="str">
        <f t="shared" si="4"/>
        <v>#REF!</v>
      </c>
      <c r="D369" s="205" t="str">
        <f t="shared" si="2"/>
        <v>#REF!</v>
      </c>
    </row>
    <row r="370" ht="15.75" customHeight="1">
      <c r="A370" s="204" t="str">
        <f>Seeds!AA393</f>
        <v>M1-MyM-13a-I-2</v>
      </c>
      <c r="B370" s="204" t="str">
        <f>Seeds!Z393</f>
        <v>{
    "id": "M1-MyM-13a-I-2",
    "stimulus": "&lt;p&gt;Selecciona el grupo de monedas que tiene el mismo valor que la siguiente moneda.&lt;/p&gt;&lt;div style=\"display:flex; justify-content:center;\"&gt;&lt;img src=\"https://blueberry-assets.oneclick.es/M1_MyM_13a_1.png\" width=\"200\"&gt;&lt;/img&gt;&lt;/div&gt;",
    "hint": "&lt;p&gt;Suma el valor de las monedas.&lt;/p&gt;",
    "feedback": "&lt;p&gt;Suma el valor de las monedas.&lt;/p&gt;",
    "seed": {
        "parameters": [],
        "calculated": [
            {
                "name": "A1",
                "label": "&lt;div style=\"display:flex;\"&gt;&lt;img src=\"https://blueberry-assets.oneclick.es/M1_MyM_7a_6.png\" width=\"130\"&gt;&lt;img src=\"https://blueberry-assets.oneclick.es/M1_MyM_7a_5.png\" width=\"130\"&gt;&lt;img src=\"https://blueberry-assets.oneclick.es/M1_MyM_7a_5.png\" width=\"130\"&gt;&lt;img src=\"https://blueberry-assets.oneclick.es/M1_MyM_7a_7.png\" width=\"130\"&gt;&lt;/div&gt;"
            },
            {
                "name": "A2",
                "label": "&lt;div style=\"display:flex;\"&gt;&lt;img src=\"https://blueberry-assets.oneclick.es/M1_MyM_7a_6.png\" width=\"130\"&gt;&lt;img src=\"https://blueberry-assets.oneclick.es/M1_MyM_7a_5.png\" width=\"130\"&gt;&lt;img src=\"https://blueberry-assets.oneclick.es/M1_MyM_7a_7.png\" width=\"130\"&gt;&lt;img src=\"https://blueberry-assets.oneclick.es/M1_MyM_7a_7.png\" width=\"130\"&gt;&lt;/div&gt;",
                "feedback": "&lt;p&gt;Estas monedas suman 90 cts.&lt;/p&gt;",
                "incorrect": true
            },
            {
                "name": "A3",
                "label": "&lt;div style=\"display:flex;\"&gt;&lt;img src=\"https://blueberry-assets.oneclick.es/M1_MyM_7a_5.png\" width=\"130\"&gt;&lt;img src=\"https://blueberry-assets.oneclick.es/M1_MyM_7a_7.png\" width=\"130\"&gt;&lt;img src=\"https://blueberry-assets.oneclick.es/M1_MyM_7a_5.png\" width=\"130\"&gt;&lt;img src=\"https://blueberry-assets.oneclick.es/M1_MyM_7a_7.png\" width=\"130\"&gt;&lt;/div&gt;",
                "feedback": "&lt;p&gt;Estas monedas suman 60 cts.&lt;/p&gt;",
                "incorrect": true
            },
            {
                "name": "A4",
                "label": "&lt;div style=\"display:flex;\"&gt;&lt;img src=\"https://blueberry-assets.oneclick.es/M1_MyM_7a_5.png\" width=\"130\"&gt;&lt;img src=\"https://blueberry-assets.oneclick.es/M1_MyM_7a_5.png\" width=\"130\"&gt;&lt;img src=\"https://blueberry-assets.oneclick.es/M1_MyM_7a_5.png\" width=\"130\"&gt;&lt;img src=\"https://blueberry-assets.oneclick.es/M1_MyM_7a_7.png\" width=\"130\"&gt;&lt;/div&gt;",
                "feedback": "&lt;p&gt;Estas monedas suman 70 cts.&lt;/p&gt;",
                "incorrect": true
            },
            {
                "name": "A5",
                "label": "&lt;div style=\"display:flex;\"&gt;&lt;img src=\"https://blueberry-assets.oneclick.es/M1_MyM_7a_5.png\" width=\"130\"&gt;&lt;img src=\"https://blueberry-assets.oneclick.es/M1_MyM_7a_6.png\" width=\"130\"&gt;&lt;img src=\"https://blueberry-assets.oneclick.es/M1_MyM_7a_5.png\" width=\"130\"&gt;&lt;img src=\"https://blueberry-assets.oneclick.es/M1_MyM_7a_5.png\" width=\"130\"&gt;&lt;/div&gt;",
                "feedback": "&lt;p&gt;Estas monedas suman 1 € y 10 cts.&lt;/p&gt;",
                "incorrect": true
            }
        ],
        "uniques": true
    },
    "algorithm": {
        "name": "trueFalse",
        "template": "Multiple choice – standard",
        "params": {
            "countCorrect": 1,
            "countIncorrect": 2,
            "showCheckIcon": true
        }
    }
}</v>
      </c>
      <c r="C370" s="204" t="str">
        <f t="shared" si="4"/>
        <v>#REF!</v>
      </c>
      <c r="D370" s="205" t="str">
        <f t="shared" si="2"/>
        <v>#REF!</v>
      </c>
    </row>
    <row r="371" ht="15.75" customHeight="1">
      <c r="A371" s="204" t="str">
        <f>Seeds!AA394</f>
        <v>M1-MyM-13a-I-3</v>
      </c>
      <c r="B371" s="204" t="str">
        <f>Seeds!Z394</f>
        <v>{"id":"M1-MyM-13a-I-3","stimulus":"&lt;p&gt;Selecciona la equivalencia correcta de la siguiente moneda.&lt;/p&gt;&lt;div style=\"display:flex; justify-content:center;\"&gt;&lt;img src=\"https://blueberry-assets.oneclick.es/M1_MyM_7a_8.png\" width=\"200\"&gt;&lt;/img&gt;&lt;/div&gt;","hint":"&lt;p&gt;Suma el valor de las monedas.&lt;/p&gt;","feedback":"&lt;p&gt;Suma el valor de las monedas.&lt;/p&gt;","seed":{"parameters":[],"calculated":[{"name":"A1","label":"&lt;div style=\"display:flex;\"&gt;&lt;img src=\"https://blueberry-assets.oneclick.es/M1_MyM_13a_1.png\" width=\"130\"&gt;&lt;img src=\"https://blueberry-assets.oneclick.es/M1_MyM_7a_6.png\" width=\"130\"&gt;&lt;img src=\"https://blueberry-assets.oneclick.es/M1_MyM_7a_5.png\" width=\"130\"&gt;&lt;img src=\"https://blueberry-assets.oneclick.es/M1_MyM_7a_5.png\" width=\"130\"&gt;&lt;img src=\"https://blueberry-assets.oneclick.es/M1_MyM_7a_7.png\" width=\"130\"&gt;&lt;/div&gt;"},{"name":"A2","label":"&lt;div style=\"display:flex;\"&gt;&lt;img src=\"https://blueberry-assets.oneclick.es/M1_MyM_13a_1.png\" width=\"130\"&gt;&lt;img src=\"https://blueberry-assets.oneclick.es/M1_MyM_7a_5.png\" width=\"130\"&gt;&lt;img src=\"https://blueberry-assets.oneclick.es/M1_MyM_7a_7.png\" width=\"130\"&gt;&lt;img src=\"https://blueberry-assets.oneclick.es/M1_MyM_7a_7.png\" width=\"130\"&gt;&lt;/div&gt;","incorrect":true},{"name":"A3","label":"&lt;div style=\"display:flex;\"&gt;&lt;img src=\"https://blueberry-assets.oneclick.es/M1_MyM_13a_1.png\" width=\"130\"&gt;&lt;img src=\"https://blueberry-assets.oneclick.es/M1_MyM_7a_6.png\" width=\"130\"&gt;&lt;img src=\"https://blueberry-assets.oneclick.es/M1_MyM_7a_6.png\" width=\"130\"&gt;&lt;img src=\"https://blueberry-assets.oneclick.es/M1_MyM_7a_7.png\" width=\"130\"&gt;&lt;/div&gt;","incorrect":true},{"name":"A4","label":"&lt;div style=\"display:flex;\"&gt;&lt;img src=\"https://blueberry-assets.oneclick.es/M1_MyM_13a_1.png\" width=\"130\"&gt;&lt;img src=\"https://blueberry-assets.oneclick.es/M1_MyM_7a_6.png\" width=\"130\"&gt;&lt;/div&gt;","incorrect":true},{"name":"A5","label":"&lt;div style=\"display:flex;\"&gt;&lt;img src=\"https://blueberry-assets.oneclick.es/M1_MyM_7a_6.png\" width=\"130\"&gt;&lt;img src=\"https://blueberry-assets.oneclick.es/M1_MyM_7a_6.png\" width=\"130\"&gt;&lt;img src=\"https://blueberry-assets.oneclick.es/M1_MyM_7a_5.png\" width=\"130\"&gt;&lt;img src=\"https://blueberry-assets.oneclick.es/M1_MyM_7a_5.png\" width=\"130\"&gt;&lt;/div&gt;","incorrect":true}],"uniques":true},"algorithm":{"name":"trueFalse","template":"Multiple choice – standard","params":{"countCorrect":1,"countIncorrect":2,"showCheckIcon":false}}}</v>
      </c>
      <c r="C371" s="204" t="str">
        <f t="shared" si="4"/>
        <v>#REF!</v>
      </c>
      <c r="D371" s="205" t="str">
        <f t="shared" si="2"/>
        <v>#REF!</v>
      </c>
    </row>
    <row r="372" ht="15.75" customHeight="1">
      <c r="A372" s="204" t="str">
        <f>Seeds!AA395</f>
        <v>M1-MyM-13a-E-1</v>
      </c>
      <c r="B372" s="204" t="str">
        <f>Seeds!Z395</f>
        <v>{"id":"M1-MyM-13a-E-1","stimulus":"&lt;p&gt;¿Cuantas monedas de {{Q1}} cts. se necesitan para tener 1 €?&lt;/p&gt;","feedback":"&lt;p&gt;Suma las monedas de {{Q1}} cts. necesarias para llegar a 1 €.&lt;/p&gt;","hint":"&lt;p&gt;Suma el valor de las monedas.&lt;/p&gt;","template":"&lt;p&gt;Se necesitan {{response}} monedas de {{Q1}} cts.&lt;/p&gt;","seed":{"parameters":[{"name":"Q1","label":null,"list":[2,5,10,20,50]}],"calculated":[{"name":"A1","label":"{{function}}","function":"100/{{Q1}}"}],"uniques":true},"algorithm":{"name":"calculateOperation","params":{"method":"equivLiteral","keyboard":"NUMERICAL"}}}</v>
      </c>
      <c r="C372" s="204" t="str">
        <f t="shared" si="4"/>
        <v>#REF!</v>
      </c>
      <c r="D372" s="205" t="str">
        <f t="shared" si="2"/>
        <v>#REF!</v>
      </c>
    </row>
    <row r="373" ht="15.75" customHeight="1">
      <c r="A373" s="204" t="str">
        <f>Seeds!AA396</f>
        <v>M1-MyM-13a-E-2</v>
      </c>
      <c r="B373" s="204" t="str">
        <f>Seeds!Z396</f>
        <v>{
    "id": "M1-MyM-13a-E-2",
    "stimulus": "&lt;p&gt;¿Cuantas monedas de {{Q1}} € se necesitan para tener 10 €?&lt;/p&gt;",
    "feedback": "&lt;p&gt;Suma las monedas de {{Q1}} € necesarias para llegar a 10 €.&lt;/p&gt;",
    "hint": "&lt;p&gt;Suma el valor de las monedas.&lt;/p&gt;",
    "template": "&lt;p&gt;Se necesitan {{response}} monedas de {{Q1}} €.&lt;/p&gt;",
    "seed": {
        "parameters": [
            {
                "name": "Q1",
                "label": null,
                "list": [
                    1,
                    2
                ]
            }
        ],
        "calculated": [
            {
                "name": "A1",
                "label": "{{function}}",
                "function": "10/{{Q1}}"
            }
        ],
        "uniques": true
    },
    "algorithm": {
        "name": "calculateOperation",
        "params": {
            "method": "equivLiteral",
            "keyboard": "NUMERICAL"
        }
    }
}</v>
      </c>
      <c r="C373" s="204" t="str">
        <f t="shared" si="4"/>
        <v>#REF!</v>
      </c>
      <c r="D373" s="205" t="str">
        <f t="shared" si="2"/>
        <v>#REF!</v>
      </c>
    </row>
    <row r="374" ht="15.75" customHeight="1">
      <c r="A374" s="204" t="str">
        <f>Seeds!AA397</f>
        <v>M1-MyM-13a-A-1</v>
      </c>
      <c r="B374" s="204" t="str">
        <f>Seeds!Z397</f>
        <v>{"id":"M1-MyM-13a-A-1","stimulus":"&lt;p&gt;Daniela tiene ahorrado {{Q1}} billetes de {{Q2}} €. ¿Cuánto dinero tiene ahorrado Daniela?&lt;/p&gt;","feedback":"&lt;p&gt;Suma {{Q2}} € {{Q1}} veces para saber cuánto dinero tiene ahorrado Daniela.&lt;/p&gt;","hint":"&lt;p&gt;Suma el valor de los billetes.&lt;/p&gt;","template":"&lt;p&gt;Daniela tiene ahorrados {{response}} €.&lt;/p&gt;","seed":{"parameters":[{"name":"Q1","label":null,"list":[2,3,4,5]},{"name":"Q2","label":null,"list":[5,10,20,50]}],"calculated":[{"name":"A1","label":"{{function}}","function":"{{Q1}}*{{Q2}}"}],"uniques":true},"algorithm":{"name":"calculateOperation","params":{"method":"equivLiteral","keyboard":"NUMERICAL"}}}</v>
      </c>
      <c r="C374" s="204" t="str">
        <f t="shared" si="4"/>
        <v>#REF!</v>
      </c>
      <c r="D374" s="205" t="str">
        <f t="shared" si="2"/>
        <v>#REF!</v>
      </c>
    </row>
    <row r="375" ht="15.75" customHeight="1">
      <c r="A375" s="204" t="str">
        <f>Seeds!AA398</f>
        <v>M1-MyM-13a-A-2</v>
      </c>
      <c r="B375" s="204" t="str">
        <f>Seeds!Z398</f>
        <v>{"id":"M1-MyM-13a-A-2","stimulus":"&lt;p&gt;Rosa recibió por su cumpleaños {{Q1}} billetes de {{Q2}} €. ¿Cuánto dinero recibió Rosa?&lt;/p&gt;","feedback":"&lt;p&gt;Suma {{Q2}} € {{Q1}} veces para saber cuánto dinero recibió Rosa.&lt;/p&gt;","hint":"&lt;p&gt;Suma el valor de los billetes.&lt;/p&gt;","template":"&lt;p&gt;Rosa recibió {{response}} €.&lt;/p&gt;","seed":{"parameters":[{"name":"Q1","label":null,"list":[2,3,4,5]},{"name":"Q2","label":null,"list":[5,10,20,50]}],"calculated":[{"name":"A1","label":"{{function}}","function":"{{Q1}}*{{Q2}}"}],"uniques":true},"algorithm":{"name":"calculateOperation","params":{"method":"equivLiteral","keyboard":"NUMERICAL"}}}</v>
      </c>
      <c r="C375" s="204" t="str">
        <f t="shared" si="4"/>
        <v>#REF!</v>
      </c>
      <c r="D375" s="205" t="str">
        <f t="shared" si="2"/>
        <v>#REF!</v>
      </c>
    </row>
    <row r="376" ht="15.75" customHeight="1">
      <c r="A376" s="204" t="str">
        <f>Seeds!AA399</f>
        <v>M1-MyM-13a-A-3</v>
      </c>
      <c r="B376" s="204" t="str">
        <f>Seeds!Z399</f>
        <v>{"id":"M1-MyM-13a-A-3","stimulus":"&lt;p&gt;Ana recibe {{Q1}} monedas de {{Q2}} € por cortar el césped de su casa. ¿Cuanto dinero recibe Ana?&lt;/p&gt;","feedback":"&lt;p&gt;Suma {{Q2}} € {{Q1}} veces para saber cuánto dinero recibió Ana.&lt;/p&gt;","hint":"&lt;p&gt;Suma el valor de las monedas.&lt;/p&gt;","template":"&lt;p&gt;Ana ha recibido {{response}} €.&lt;/p&gt;","seed":{"parameters":[{"name":"Q1","label":null,"list":[2,3,4,5]},{"name":"Q2","label":null,"list":[1,2]}],"calculated":[{"name":"A1","label":"{{function}}","function":"{{Q1}}*{{Q2}}"}],"uniques":true},"algorithm":{"name":"calculateOperation","params":{"method":"equivLiteral","keyboard":"NUMERICAL"}}}</v>
      </c>
      <c r="C376" s="204" t="str">
        <f t="shared" si="4"/>
        <v>#REF!</v>
      </c>
      <c r="D376" s="205" t="str">
        <f t="shared" si="2"/>
        <v>#REF!</v>
      </c>
    </row>
    <row r="377" ht="15.75" customHeight="1">
      <c r="A377" s="204" t="str">
        <f>Seeds!AA400</f>
        <v>M1-MyM-7b-I-1</v>
      </c>
      <c r="B377" s="204" t="str">
        <f>Seeds!Z400</f>
        <v>{
    "id": "M1-MyM-7b-I-1",
    "stimulus": "&lt;p&gt;Samuel ha recibido por su santo {{Q1}} € y {{Q2}} cts. ¿Cuál de estos objetos podría comprar?&lt;/p&gt;",
    "hint": "&lt;p&gt;El juego que puede comprar cuesta menos de {{Q1}} € y {{Q2}} cts.&lt;/p&gt;",
    "feedback": "&lt;p&gt;El juego que puede comprar cuesta menos de {{Q1}} € y {{Q2}} cts.&lt;/p&gt;",
    "seed": {
        "parameters": [
            {
                "name": "Q1",
                "label": null,
                "min": 6,
                "max": 15,
                "step": 1
            },
            {
                "name": "Q2",
                "label": null,
                "min": 5,
                "max": 95,
                "step": 5
            },
            {
                "name": "Q3",
                "label": null,
                "min": 1,
                "max": 5,
                "step": 1
            },
            {
                "name": "Q4",
                "label": null,
                "min": 1,
                "max": 5,
                "step": 1
            },
            {
                "name": "Q5",
                "label": null,
                "min": 1,
                "max": 5,
                "step": 1
            },
            {
                "name": "Q6",
                "label": null,
                "list": [
                    "M1_MyM_7b_1.svg",
                    "M1_MyM_7b_2.svg",
                    "M1_MyM_7b_3.svg"
                ]
            },
            {
                "name": "Q7",
                "label": null,
                "list": [
                    "M1_MyM_7b_1.svg",
                    "M1_MyM_7b_2.svg",
                    "M1_MyM_7b_3.svg"
                ]
            },
            {
                "name": "Q8",
                "label": null,
                "list": [
                    "M1_MyM_7b_1.svg",
                    "M1_MyM_7b_2.svg",
                    "M1_MyM_7b_3.svg"
                ]
            }
        ],
        "uniques": true,
        "calculated": [
            {
                "name": "T1",
                "label": "{{function}}",
                "function": "{{Q1}}-{{Q3}}",
                "temp": true
            },
            {
                "name": "T2",
                "label": "{{function}}",
                "function": "{{Q1}}+{{Q4}} ",
                "temp": true
            },
            {
                "name": "T3",
                "label": "{{function}}",
                "function": "{{Q1}}+{{Q5}} ",
                "temp": true
            },
            {
                "name": "A1",
                "label": "&lt;div style=\"display:flex; justify-content:center;\"&gt;&lt;img src=\"https://blueberry-assets.oneclick.es/{{Q6}}\" width=\"300\"&gt;&lt;/img&gt;&lt;/div&gt;&lt;div style=\"display:flex; justify-content:center;\"&gt;{{T1}} € y {{Q2}} cts.&lt;/div&gt;"
            },
            {
                "name": "A2",
                "label": "&lt;div style=\"display:flex; justify-content:center;\"&gt;&lt;img src=\"https://blueberry-assets.oneclick.es/{{Q7}}\" width=\"300\"&gt;&lt;/img&gt;&lt;/div&gt;&lt;div style=\"display:flex; justify-content:center;\"&gt;{{T2}} €&lt;/div&gt;",
                "incorrect": true
            },
            {
                "name": "A3",
                "label": "&lt;div style=\"display:flex; justify-content:center;\"&gt;&lt;img src=\"https://blueberry-assets.oneclick.es/{{Q8}}\" width=\"300\"&gt;&lt;/img&gt;&lt;/div&gt;&lt;div style=\"display:flex; justify-content:center;\"&gt;{{T3}} € y {{Q2}} cts.&lt;/div&gt;",
                "incorrect": true
            }
        ]
    },
    "algorithm": {
        "name": "trueFalse",
        "template": "Multiple choice – standard",
        "params": {
            "countCorrect": 1,
            "countIncorrect": 2,
            "showCheckIcon": false,
            "columns": 3
        }
    }
}</v>
      </c>
      <c r="C377" s="204" t="str">
        <f t="shared" si="4"/>
        <v>#REF!</v>
      </c>
      <c r="D377" s="205" t="str">
        <f t="shared" si="2"/>
        <v>#REF!</v>
      </c>
    </row>
    <row r="378" ht="15.75" customHeight="1">
      <c r="A378" s="204" t="str">
        <f>Seeds!AA401</f>
        <v>M1-MyM-7b-I-2</v>
      </c>
      <c r="B378" s="204" t="str">
        <f>Seeds!Z401</f>
        <v>{
    "id": "M1-MyM-7b-I-2",
    "stimulus": "&lt;p&gt;Marina quiere comprar un libro con {{Q1}} €. Selecciona el libro que puede comprar.&lt;/p&gt;",
    "hint": "&lt;p&gt;El valor del libro que puede comprar es inferior a {{Q1}} €.&lt;/p&gt;",
    "feedback": "&lt;p&gt;El valor del libro que puede comprar es inferior a {{Q1}} €.&lt;/p&gt;",
    "seed": {
        "parameters": [
            {
                "name": "Q1",
                "label": null,
                "min": 13,
                "max": 50,
                "step": 1
            },
            {
                "name": "Q2",
                "label": null,
                "min": 1,
                "max": 5,
                "step": 1
            },
            {
                "name": "Q3",
                "label": null,
                "min": 1,
                "max": 5,
                "step": 1
            },
            {
                "name": "Q4",
                "label": null,
                "min": 1,
                "max": 5,
                "step": 1
            },
            {
                "name": "Q5",
                "label": null,
                "min": 2,
                "max": 99,
                "step": 1
            },
            {
                "name": "Q6",
                "label": null,
                "min": 2,
                "max": 99,
                "step": 1
            },
            {
                "name": "Q7",
                "label": null,
                "min": 2,
                "max": 99,
                "step": 1
            },
            {
                "name": "Q8",
                "label": null,
                "list": [
                    "M1_MyM_7b_6.svg",
                    "M1_MyM_7b_7.svg",
                    "M1_MyM_7b_8.svg"
                ]
            },
            {
                "name": "Q9",
                "label": null,
                "list": [
                    "M1_MyM_7b_6.svg",
                    "M1_MyM_7b_7.svg",
                    "M1_MyM_7b_8.svg"
                ]
            },
            {
                "name": "Q10",
                "label": null,
                "list": [
                    "M1_MyM_7b_6.svg",
                    "M1_MyM_7b_7.svg",
                    "M1_MyM_7b_8.svg"
                ]
            }
        ],
        "calculated": [
            {
                "name": "T1",
                "label": "{{function}}",
                "function": "{{Q1}}-{{Q2}}",
                "temp": true
            },
            {
                "name": "T2",
                "label": "{{function}}",
                "function": "{{Q1}}+{{Q3}} ",
                "temp": true
            },
            {
                "name": "T3",
                "label": "{{function}}",
                "function": "{{Q1}}+{{Q4}} ",
                "temp": true
            },
            {
                "name": "A1",
                "label": "&lt;div style=\"display:flex; justify-content:center;\"&gt;&lt;img src=\"https://blueberry-assets.oneclick.es/{{Q8}}\" width=\"300\"&gt;&lt;/img&gt;&lt;/div&gt;&lt;div style=\"display:flex; justify-content:center;\"&gt;{{T1}} € y {{Q5}} cts.&lt;/div&gt;"
            },
            {
                "name": "A2",
                "label": "&lt;div style=\"display:flex; justify-content:center;\"&gt;&lt;img src=\"https://blueberry-assets.oneclick.es/{{Q9}}\" width=\"300\"&gt;&lt;/img&gt;&lt;/div&gt;&lt;div style=\"display:flex; justify-content:center;\"&gt;{{T2}} € y {{Q6}} cts.&lt;/div&gt;",
                "incorrect": true
            },
            {
                "name": "A3",
                "label": "&lt;div style=\"display:flex; justify-content:center;\"&gt;&lt;img src=\"https://blueberry-assets.oneclick.es/{{Q10}}\" width=\"300\"&gt;&lt;/img&gt;&lt;/div&gt;&lt;div style=\"display:flex; justify-content:center;\"&gt;{{T3}} € y {{Q7}} cts.&lt;/div&gt;",
                "incorrect": true
            }
        ],
        "uniques": true
    },
    "algorithm": {
        "name": "trueFalse",
        "template": "Multiple choice – standard",
        "params": {
            "countCorrect": 1,
            "countIncorrect": 2,
            "showCheckIcon": false,
            "columns": 3
        }
    }
}</v>
      </c>
      <c r="C378" s="204" t="str">
        <f t="shared" si="4"/>
        <v>#REF!</v>
      </c>
      <c r="D378" s="205" t="str">
        <f t="shared" si="2"/>
        <v>#REF!</v>
      </c>
    </row>
    <row r="379" ht="15.75" customHeight="1">
      <c r="A379" s="204" t="str">
        <f>Seeds!AA402</f>
        <v>M1-MyM-7b-I-3</v>
      </c>
      <c r="B379" s="204" t="str">
        <f>Seeds!Z402</f>
        <v>{
    "id": "M1-MyM-7b-I-3",
    "stimulus": "&lt;p&gt;Isabel tiene solo {{Q1}} cts. en la cartera. ¿Cuál de estos objetos puede comprar?&lt;/p&gt;",
    "hint": "&lt;p&gt;El valor del objeto que puede comprar es inferior a {{Q1}} cts.&lt;/p&gt;",
    "feedback": "&lt;p&gt;El valor del objeto que puede comprar es inferior a {{Q1}} cts.&lt;/p&gt;",
    "seed": {
        "parameters": [
            {
                "name": "Q1",
                "label": null,
                "min": 50,
                "max": 80,
                "step": 1
            },
            {
                "name": "Q2",
                "label": null,
                "min": 2,
                "max": 19,
                "step": 1
            },
            {
                "name": "Q3",
                "label": null,
                "min": 2,
                "max": 19,
                "step": 1
            },
            {
                "name": "Q4",
                "label": null,
                "min": 2,
                "max": 19,
                "step": 1
            },
            {
                "name": "Q6",
                "label": null,
                "list": [
                    "M1_MyM_7b_4.svg",
                    "M1_MyM_7b_5.svg",
                    "M1_MyM_7b_9.svg"
                ]
            },
            {
                "name": "Q7",
                "label": null,
                "list": [
                    "M1_MyM_7b_4.svg",
                    "M1_MyM_7b_5.svg",
                    "M1_MyM_7b_9.svg"
                ]
            },
            {
                "name": "Q8",
                "label": null,
                "list": [
                    "M1_MyM_7b_4.svg",
                    "M1_MyM_7b_5.svg",
                    "M1_MyM_7b_9.svg"
                ]
            }
        ],
        "calculated": [
            {
                "name": "T1",
                "label": "{{function}}",
                "function": "{{Q1}}-{{Q2}}",
                "temp": true
            },
            {
                "name": "T2",
                "label": "{{function}}",
                "function": "{{Q1}}+{{Q3}} ",
                "temp": true
            },
            {
                "name": "T3",
                "label": "{{function}}",
                "function": "{{Q1}}+{{Q4}} ",
                "temp": true
            },
            {
                "name": "A1",
                "label": "&lt;div style=\"display:flex; justify-content:center;\"&gt;&lt;img src=\"https://blueberry-assets.oneclick.es/{{Q6}}\" width=\"300\"&gt;&lt;/img&gt;&lt;/div&gt;&lt;div style=\"display:flex; justify-content:center;\"&gt;{{T1}} cts.&lt;/div&gt;"
            },
            {
                "name": "A2",
                "label": "&lt;div style=\"display:flex; justify-content:center;\"&gt;&lt;img src=\"https://blueberry-assets.oneclick.es/{{Q7}}\" width=\"300\"&gt;&lt;/img&gt;&lt;/div&gt;&lt;div style=\"display:flex; justify-content:center;\"&gt;{{T2}} cts.&lt;/div&gt;",
                "incorrect": true
            },
            {
                "name": "A3",
                "label": "&lt;div style=\"display:flex; justify-content:center;\"&gt;&lt;img src=\"https://blueberry-assets.oneclick.es/{{Q8}}\" width=\"300\"&gt;&lt;/img&gt;&lt;/div&gt;&lt;div style=\"display:flex; justify-content:center;\"&gt;{{T3}} cts.&lt;/div&gt;",
                "incorrect": true
            }
        ],
        "uniques": true
    },
    "algorithm": {
        "name": "trueFalse",
        "template": "Multiple choice – standard",
        "params": {
            "countCorrect": 1,
            "countIncorrect": 2,
            "showCheckIcon": false,
            "columns": 3
        }
    }
}</v>
      </c>
      <c r="C379" s="204" t="str">
        <f t="shared" si="4"/>
        <v>#REF!</v>
      </c>
      <c r="D379" s="205" t="str">
        <f t="shared" si="2"/>
        <v>#REF!</v>
      </c>
    </row>
    <row r="380" ht="15.75" customHeight="1">
      <c r="A380" s="204" t="str">
        <f>Seeds!AA403</f>
        <v>M1-MyM-7b-E-1</v>
      </c>
      <c r="B380" s="204" t="str">
        <f>Seeds!Z403</f>
        <v>{"id":"M1-MyM-7b-E-1","stimulus":"&lt;p&gt;¿Cuántos billetes de {{Q1}} € son necesarios para comprar una camiseta que cuesta {{T1}} €?&lt;/p&gt;","feedback":"&lt;p&gt;Cuenta la cantidad de veces que cabe {{Q1}} en {{T1}} para obtener la cantidad de billetes necesarios.&lt;/p&gt;","hint":"&lt;div style=\"display:flex; justify-content:center;\"&gt;&lt;img src=\"https://blueberry-assets.oneclick.es/M1_MyM_7a_10.png\" width=\"300\"&gt;&lt;/img&gt;&lt;/div&gt;","template":"&lt;p&gt;Son necesarios {{response}} billetes de {{Q1}} €.&lt;/p&gt;","seed":{"parameters":[{"name":"Q2","label":null,"list":[2,3,4,5]},{"name":"Q1","label":null,"list":[5,10,20]}],"calculated":[{"name":"T1","label":"{{function}}","function":"{{Q1}}*{{Q2}}","temp":true},{"name":"A1","label":"{{function}}","function":"{{Q2}}"}],"uniques":true},"algorithm":{"name":"calculateOperation","params":{"method":"equivLiteral","keyboard":"NUMERICAL"}}}</v>
      </c>
      <c r="C380" s="204" t="str">
        <f t="shared" si="4"/>
        <v>#REF!</v>
      </c>
      <c r="D380" s="205" t="str">
        <f t="shared" si="2"/>
        <v>#REF!</v>
      </c>
    </row>
    <row r="381" ht="15.75" customHeight="1">
      <c r="A381" s="204" t="str">
        <f>Seeds!AA404</f>
        <v>M1-MyM-7b-E-2</v>
      </c>
      <c r="B381" s="204" t="str">
        <f>Seeds!Z404</f>
        <v>{"id":"M1-MyM-7b-E-2","stimulus":"&lt;p&gt;¿Cuántos billetes de {{Q1}} € son necesarios para pagar un juguete que cuesta {{T1}} €?&lt;/p&gt;","feedback":"&lt;p&gt;Cuenta las veces que hay que sumar {{Q1}} hasta obtener {{T1}}.&lt;/p&gt;","hint":"&lt;p&gt;Cuenta las veces que hay que sumar {{Q1}} hasta obtener {{T1}}.&lt;/p&gt;","template":"&lt;p&gt;Son necesarios {{response}} billetes de {{Q1}} €.&lt;/p&gt;","seed":{"parameters":[{"name":"Q2","label":null,"list":[2,3,4,5]},{"name":"Q1","label":null,"list":[5,10,20,50]}],"calculated":[{"name":"T1","label":"{{function}}","function":"{{Q1}}*{{Q2}}","temp":true},{"name":"A1","label":"{{function}}","function":"{{Q2}}"}],"uniques":true},"algorithm":{"name":"calculateOperation","params":{"method":"equivLiteral","keyboard":"NUMERICAL"}}}</v>
      </c>
      <c r="C381" s="204" t="str">
        <f t="shared" si="4"/>
        <v>#REF!</v>
      </c>
      <c r="D381" s="205" t="str">
        <f t="shared" si="2"/>
        <v>#REF!</v>
      </c>
    </row>
    <row r="382" ht="15.75" customHeight="1">
      <c r="A382" s="204" t="str">
        <f>Seeds!AA405</f>
        <v>M1-MyM-7b-E-3</v>
      </c>
      <c r="B382" s="204" t="str">
        <f>Seeds!Z405</f>
        <v>{"id":"M1-MyM-7b-E-3","stimulus":"&lt;p&gt;¿Cuántas monedas de {{Q1}} cts. son necesarios para pagar una golosina que cuesta {{T1}} cts.?&lt;/p&gt;","feedback":"&lt;p&gt;Cuenta las veces que hay que sumar {{Q1}} hasta obtener {{T1}}.&lt;/p&gt;","hint":"&lt;p&gt;Cuenta las veces que hay que sumar {{Q1}} hasta obtener {{T1}}.&lt;/p&gt;","template":"&lt;p&gt;Son necesarios {{response}} monedas de {{Q1}} cts.&lt;/p&gt;","seed":{"parameters":[{"name":"Q1","label":null,"list":[2,5]},{"name":"Q2","label":null,"list":[3,4,5]}],"calculated":[{"name":"T1","label":"{{function}}","function":"{{Q1}}*{{Q2}}","temp":true},{"name":"A1","label":"{{function}}","function":"{{Q2}}"}],"uniques":true},"algorithm":{"name":"calculateOperation","params":{"method":"equivLiteral","keyboard":"NUMERICAL"}}}</v>
      </c>
      <c r="C382" s="204" t="str">
        <f t="shared" si="4"/>
        <v>#REF!</v>
      </c>
      <c r="D382" s="205" t="str">
        <f t="shared" si="2"/>
        <v>#REF!</v>
      </c>
    </row>
    <row r="383" ht="15.75" customHeight="1">
      <c r="A383" s="204" t="str">
        <f>Seeds!AA406</f>
        <v>M1-MyM-14a-I-1</v>
      </c>
      <c r="B383" s="204" t="str">
        <f>Seeds!Z406</f>
        <v>{"id":"M1-MyM-14a-I-1","stimulus":"&lt;p&gt;¿Cuál de estas monedas vale más?&lt;/p&gt;","hint":"&lt;p&gt;Estas son algunas de las monedas y billetes de euro.&lt;/p&gt;&lt;div style=\"display:flex; justify-content:center;\"&gt;&lt;img src=\"https://blueberry-assets.oneclick.es/M1_MyM_7a_TE.png\" width=\"300\"&gt;&lt;/img&gt;&lt;/div&gt;","feedback":"&lt;p&gt;Estas son algunas de las monedas y billetes de euro.&lt;/p&gt;&lt;div style=\"display:flex; justify-content:center;\"&gt;&lt;img src=\"https://blueberry-assets.oneclick.es/M1_MyM_7a_TE.png\" width=\"300\"&gt;&lt;/img&gt;&lt;/div&gt;","seed":{"parameters":[],"calculated":[{"name":"A1","label":"&lt;div style=\"display:flex; justify-content:center;\"&gt;&lt;img src=\"https://blueberry-assets.oneclick.es/M1_MyM_7a_8.png\" width=\"300\"&gt;&lt;/img&gt;&lt;/div&gt;"},{"name":"A2","label":"&lt;div style=\"display:flex; justify-content:center;\"&gt;&lt;img src=\"https://blueberry-assets.oneclick.es/M1_MyM_13a_1.png\" width=\"300\"&gt;&lt;/img&gt;&lt;/div&gt;"},{"name":"A3","label":"&lt;div style=\"display:flex; justify-content:center;\"&gt;&lt;img src=\"https://blueberry-assets.oneclick.es/M1_MyM_7a_6.png\" width=\"300\"&gt;&lt;/img&gt;&lt;/div&gt;"},{"name":"A4","label":"&lt;div style=\"display:flex; justify-content:center;\"&gt;&lt;img src=\"https://blueberry-assets.oneclick.es/M1_MyM_7a_5.png\" width=\"300\"&gt;&lt;/img&gt;&lt;/div&gt;","incorrect":true},{"name":"A5","label":"&lt;div style=\"display:flex; justify-content:center;\"&gt;&lt;img src=\"https://blueberry-assets.oneclick.es/M1_MyM_7a_7.png\" width=\"300\"&gt;&lt;/img&gt;&lt;/div&gt;","incorrect":true},{"name":"A6","label":"&lt;div style=\"display:flex; justify-content:center;\"&gt;&lt;img src=\"https://blueberry-assets.oneclick.es/M1_MyM_7a_9.png\" width=\"300\"&gt;&lt;/img&gt;&lt;/div&gt;","incorrect":true},{"name":"A7","label":"&lt;div style=\"display:flex; justify-content:center;\"&gt;&lt;img src=\"https://blueberry-assets.oneclick.es/M1_MyM_14a_1.png\" width=\"300\"&gt;&lt;/img&gt;&lt;/div&gt;","incorrect":true}],"uniques":true},"algorithm":{"name":"trueFalse","template":"Multiple choice – standard","params":{"countCorrect":1,"countIncorrect":2,"showCheckIcon":false,"columns":3}}}</v>
      </c>
      <c r="C383" s="204" t="str">
        <f t="shared" si="4"/>
        <v>#REF!</v>
      </c>
      <c r="D383" s="205" t="str">
        <f t="shared" si="2"/>
        <v>#REF!</v>
      </c>
    </row>
    <row r="384" ht="15.75" customHeight="1">
      <c r="A384" s="204" t="str">
        <f>Seeds!AA407</f>
        <v>M1-MyM-14a-I-2</v>
      </c>
      <c r="B384" s="204" t="str">
        <f>Seeds!Z407</f>
        <v>{"id":"M1-MyM-14a-I-2","stimulus":"&lt;p&gt;¿Cuál de estas monedas vale menos?&lt;/p&gt;","hint":"&lt;p&gt;Estas son algunas de las monedas y billetes de euro.&lt;/p&gt;&lt;div style=\"display:flex; justify-content:center;\"&gt;&lt;img src=\"https://blueberry-assets.oneclick.es/M1_MyM_7a_TE.png\" width=\"300\"&gt;&lt;/img&gt;&lt;/div&gt;","feedback":"&lt;p&gt;Estas son algunas de las monedas y billetes de euro.&lt;/p&gt;&lt;div style=\"display:flex; justify-content:center;\"&gt;&lt;img src=\"https://blueberry-assets.oneclick.es/M1_MyM_7a_TE.png\" width=\"300\"&gt;&lt;/img&gt;&lt;/div&gt;","seed":{"parameters":[],"calculated":[{"name":"A1","label":"&lt;div style=\"display:flex; justify-content:center;\"&gt;&lt;img src=\"https://blueberry-assets.oneclick.es/M1_MyM_7a_8.png\" width=\"300\"&gt;&lt;/img&gt;&lt;/div&gt;","incorrect":true},{"name":"A2","label":"&lt;div style=\"display:flex; justify-content:center;\"&gt;&lt;img src=\"https://blueberry-assets.oneclick.es/M1_MyM_13a_1.png\" width=\"300\"&gt;&lt;/img&gt;&lt;/div&gt;","incorrect":true},{"name":"A3","label":"&lt;div style=\"display:flex; justify-content:center;\"&gt;&lt;img src=\"https://blueberry-assets.oneclick.es/M1_MyM_7a_6.png\" width=\"300\"&gt;&lt;/img&gt;&lt;/div&gt;","incorrect":true},{"name":"A4","label":"&lt;div style=\"display:flex; justify-content:center;\"&gt;&lt;img src=\"https://blueberry-assets.oneclick.es/M1_MyM_7a_5.png\" width=\"300\"&gt;&lt;/img&gt;&lt;/div&gt;","incorrect":true},{"name":"A5","label":"&lt;div style=\"display:flex; justify-content:center;\"&gt;&lt;img src=\"https://blueberry-assets.oneclick.es/M1_MyM_7a_7.png\" width=\"300\"&gt;&lt;/img&gt;&lt;/div&gt;"},{"name":"A6","label":"&lt;div style=\"display:flex; justify-content:center;\"&gt;&lt;img src=\"https://blueberry-assets.oneclick.es/M1_MyM_7a_9.png\" width=\"300\"&gt;&lt;/img&gt;&lt;/div&gt;"},{"name":"A7","label":"&lt;div style=\"display:flex; justify-content:center;\"&gt;&lt;img src=\"https://blueberry-assets.oneclick.es/M1_MyM_14a_1.png\" width=\"300\"&gt;&lt;/img&gt;&lt;/div&gt;"}],"uniques":true},"algorithm":{"name":"trueFalse","template":"Multiple choice – standard","params":{"countCorrect":1,"countIncorrect":2,"showCheckIcon":false,"columns":3}}}</v>
      </c>
      <c r="C384" s="204" t="str">
        <f t="shared" si="4"/>
        <v>#REF!</v>
      </c>
      <c r="D384" s="205" t="str">
        <f t="shared" si="2"/>
        <v>#REF!</v>
      </c>
    </row>
    <row r="385" ht="15.75" customHeight="1">
      <c r="A385" s="204" t="str">
        <f>Seeds!AA408</f>
        <v>M1-MyM-14a-I-3</v>
      </c>
      <c r="B385" s="204" t="str">
        <f>Seeds!Z408</f>
        <v>{"id":"M1-MyM-14a-I-3","stimulus":"&lt;p&gt;¿Cuál de estos billetes vale más?&lt;/p&gt;","hint":"&lt;p&gt;Estas son algunas de las monedas y billetes de euro.&lt;/p&gt;&lt;div style=\"display:flex; justify-content:center;\"&gt;&lt;img src=\"https://blueberry-assets.oneclick.es/M1_MyM_7a_TE.png\" width=\"300\"&gt;&lt;/img&gt;&lt;/div&gt;","feedback":"&lt;p&gt;Estas son algunas de las monedas y billetes de euro.&lt;/p&gt;&lt;div style=\"display:flex; justify-content:center;\"&gt;&lt;img src=\"https://blueberry-assets.oneclick.es/M1_MyM_7a_TE.png\" width=\"300\"&gt;&lt;/img&gt;&lt;/div&gt;","seed":{"parameters":[],"calculated":[{"name":"A1","label":"&lt;div style=\"display:flex; justify-content:center;\"&gt;&lt;img src=\"https://blueberry-assets.oneclick.es/M1_MyM_7a_1.png\" width=\"300\"&gt;&lt;/img&gt;&lt;/div&gt;","incorrect":true},{"name":"A2","label":"&lt;div style=\"display:flex; justify-content:center;\"&gt;&lt;img src=\"https://blueberry-assets.oneclick.es/M1_MyM_7a_2.png\" width=\"300\"&gt;&lt;/img&gt;&lt;/div&gt;"},{"name":"A3","label":"&lt;div style=\"display:flex; justify-content:center;\"&gt;&lt;img src=\"https://blueberry-assets.oneclick.es/M1_MyM_7a_21.png\" width=\"300\"&gt;&lt;/img&gt;&lt;/div&gt;"},{"name":"A4","label":"&lt;div style=\"display:flex; justify-content:center;\"&gt;&lt;img src=\"https://blueberry-assets.oneclick.es/M1_MyM_7a_3.png\" width=\"300\"&gt;&lt;/img&gt;&lt;/div&gt;","incorrect":true}],"uniques":true},"algorithm":{"name":"trueFalse","template":"Multiple choice – standard","params":{"countCorrect":1,"countIncorrect":2,"showCheckIcon":false,"columns":3}}}</v>
      </c>
      <c r="C385" s="204" t="str">
        <f t="shared" si="4"/>
        <v>#REF!</v>
      </c>
      <c r="D385" s="205" t="str">
        <f t="shared" si="2"/>
        <v>#REF!</v>
      </c>
    </row>
    <row r="386" ht="15.75" customHeight="1">
      <c r="A386" s="204" t="str">
        <f>Seeds!AA409</f>
        <v>M1-MyM-14a-I-4</v>
      </c>
      <c r="B386" s="204" t="str">
        <f>Seeds!Z409</f>
        <v>{"id":"M1-MyM-14a-I-4","stimulus":"&lt;p&gt;¿Cuál de estos billetes vale menos?&lt;/p&gt;","hint":"&lt;p&gt;Estas son algunas de las monedas y billetes de euro.&lt;/p&gt;&lt;div style=\"display:flex; justify-content:center;\"&gt;&lt;img src=\"https://blueberry-assets.oneclick.es/M1_MyM_7a_TE.png\" width=\"300\"&gt;&lt;/img&gt;&lt;/div&gt;","feedback":"&lt;p&gt;Estas son algunas de las monedas y billetes de euro.&lt;/p&gt;&lt;div style=\"display:flex; justify-content:center;\"&gt;&lt;img src=\"https://blueberry-assets.oneclick.es/M1_MyM_7a_TE.png\" width=\"300\"&gt;&lt;/img&gt;&lt;/div&gt;","seed":{"parameters":[],"calculated":[{"name":"A1","label":"&lt;div style=\"display:flex; justify-content:center;\"&gt;&lt;img src=\"https://blueberry-assets.oneclick.es/M1_MyM_7a_1.png\" width=\"300\"&gt;&lt;/img&gt;&lt;/div&gt;","incorrect":true},{"name":"A2","label":"&lt;div style=\"display:flex; justify-content:center;\"&gt;&lt;img src=\"https://blueberry-assets.oneclick.es/M1_MyM_7a_2.png\" width=\"300\"&gt;&lt;/img&gt;&lt;/div&gt;","incorrect":true},{"name":"A3","label":"&lt;div style=\"display:flex; justify-content:center;\"&gt;&lt;img src=\"https://blueberry-assets.oneclick.es/M1_MyM_7a_21.png\" width=\"300\"&gt;&lt;/img&gt;&lt;/div&gt;","incorrect":true},{"name":"A4","label":"&lt;div style=\"display:flex; justify-content:center;\"&gt;&lt;img src=\"https://blueberry-assets.oneclick.es/M1_MyM_7a_3.png\" width=\"300\"&gt;&lt;/img&gt;&lt;/div&gt;"}],"uniques":true},"algorithm":{"name":"trueFalse","template":"Multiple choice – standard","params":{"countCorrect":1,"countIncorrect":2,"showCheckIcon":false,"columns":3}}}</v>
      </c>
      <c r="C386" s="204" t="str">
        <f t="shared" si="4"/>
        <v>#REF!</v>
      </c>
      <c r="D386" s="205" t="str">
        <f t="shared" si="2"/>
        <v>#REF!</v>
      </c>
    </row>
    <row r="387" ht="15.75" customHeight="1">
      <c r="A387" s="204" t="str">
        <f>Seeds!AA410</f>
        <v>M1-MyM-14a-E-1</v>
      </c>
      <c r="B387" s="204" t="str">
        <f>Seeds!Z410</f>
        <v>{
    "id": "M1-MyM-14a-E-1",
    "stimulus": "&lt;p&gt;Selecciona las monedas que están ordenadas de menor a mayor.&lt;/p&gt;",
    "hint": "&lt;p&gt;Estas son algunas de las monedas y billetes de euro.&lt;/p&gt;&lt;div style=\"display:flex; justify-content:center;\"&gt;&lt;img src=\"https://blueberry-assets.oneclick.es/M1_MyM_7a_TE.png\" width=\"300\"&gt;&lt;/img&gt;&lt;/div&gt;",
    "feedback": "&lt;p&gt;Estas son algunas de las monedas y billetes de euro.&lt;/p&gt;&lt;div style=\"display:flex; justify-content:center;\"&gt;&lt;img src=\"https://blueberry-assets.oneclick.es/M1_MyM_7a_TE.png\" width=\"300\"&gt;&lt;/img&gt;&lt;/div&gt;",
    "seed": {
        "parameters": [
            {
                "name": "Q1",
                "label": null,
                "list": [
                    "M1_MyM_14a_1.png",
                    "M1_MyM_7a_9.png",
                    "M1_MyM_14a_2.png"
                ]
            },
            {
                "name": "Q2",
                "label": null,
                "list": [
                    "M1_MyM_7a_7.png",
                    "M1_MyM_7a_5.png",
                    "M1_MyM_7a_6.png"
                ]
            },
            {
                "name": "Q3",
                "label": null,
                "list": [
                    "M1_MyM_13a_1.png",
                    "M1_MyM_7a_8.png"
                ]
            },
            {
                "name": "Q4",
                "label": null,
                "list": [
                    "M1_MyM_14a_1.png",
                    "M1_MyM_7a_9.png",
                    "M1_MyM_14a_2.png"
                ]
            },
            {
                "name": "Q5",
                "label": null,
                "list": [
                    "M1_MyM_7a_7.png",
                    "M1_MyM_7a_5.png",
                    "M1_MyM_7a_6.png"
                ]
            },
            {
                "name": "Q6",
                "label": null,
                "list": [
                    "M1_MyM_13a_1.png",
                    "M1_MyM_7a_8.png"
                ]
            },
            {
                "name": "Q7",
                "label": null,
                "list": [
                    "M1_MyM_14a_1.png",
                    "M1_MyM_7a_9.png",
                    "M1_MyM_14a_2.png"
                ]
            },
            {
                "name": "Q8",
                "label": null,
                "list": [
                    "M1_MyM_7a_7.png",
                    "M1_MyM_7a_5.png",
                    "M1_MyM_7a_6.png"
                ]
            },
            {
                "name": "Q9",
                "label": null,
                "list": [
                    "M1_MyM_13a_1.png",
                    "M1_MyM_7a_8.png"
                ]
            }
        ],
        "calculated": [
            {
                "name": "A1",
                "label": "&lt;div style=\"display:flex; justify-content:center;\"&gt;&lt;img src=\"https://blueberry-assets.oneclick.es/{{Q1}}\" width=\"150\"&gt;&lt;/img&gt;&lt;div style=\"display:flex; justify-content:center;\"&gt;&lt;img src=\"https://blueberry-assets.oneclick.es/{{Q2}}\" width=\"150\"&gt;&lt;/img&gt;&lt;div style=\"display:flex; justify-content:center;\"&gt;&lt;img src=\"https://blueberry-assets.oneclick.es/{{Q3}}\" width=\"150\"&gt;&lt;/img&gt;"
            },
            {
                "name": "A2",
                "label": "&lt;div style=\"display:flex; justify-content:center;\"&gt;&lt;img src=\"https://blueberry-assets.oneclick.es/{{Q5}}\" width=\"150\"&gt;&lt;/img&gt;&lt;div style=\"display:flex; justify-content:center;\"&gt;&lt;img src=\"https://blueberry-assets.oneclick.es/{{Q4}}\" width=\"150\"&gt;&lt;/img&gt;&lt;div style=\"display:flex; justify-content:center;\"&gt;&lt;img src=\"https://blueberry-assets.oneclick.es/{{Q6}}\" width=\"150\"&gt;&lt;/img&gt;",
                "incorrect":true
            },
            {
                "name": "A3",
                "label": "&lt;div style=\"display:flex; justify-content:center;\"&gt;&lt;img src=\"https://blueberry-assets.oneclick.es/{{Q9}}\" width=\"150\"&gt;&lt;/img&gt;&lt;div style=\"display:flex; justify-content:center;\"&gt;&lt;img src=\"https://blueberry-assets.oneclick.es/{{Q7}}\" width=\"150\"&gt;&lt;/img&gt;&lt;div style=\"display:flex; justify-content:center;\"&gt;&lt;img src=\"https://blueberry-assets.oneclick.es/{{Q8}}\" width=\"150\"&gt;&lt;/img&gt;",
                "incorrect": true
            }
        ],
        "uniques": true
    },
    "algorithm": {
        "name": "trueFalse",
        "template": "Multiple choice – standard",
        "params": {
            "countCorrect": 1,
            "countIncorrect": 2,
            "showCheckIcon":true
        }
    }
}</v>
      </c>
      <c r="C387" s="204" t="str">
        <f t="shared" si="4"/>
        <v>#REF!</v>
      </c>
      <c r="D387" s="205" t="str">
        <f t="shared" si="2"/>
        <v>#REF!</v>
      </c>
    </row>
    <row r="388" ht="15.75" customHeight="1">
      <c r="A388" s="204" t="str">
        <f>Seeds!AA411</f>
        <v>M1-MyM-14a-E-2</v>
      </c>
      <c r="B388" s="204" t="str">
        <f>Seeds!Z411</f>
        <v>{
    "id": "M1-MyM-14a-E-2",
    "stimulus": "&lt;p&gt;Selecciona los billetes que están ordenados de menor a mayor.&lt;/p&gt;",
    "hint": "&lt;p&gt;Estas son algunas de las monedas y billetes de euro.&lt;/p&gt;&lt;div style=\"display:flex; justify-content:center;\"&gt;&lt;img src=\"https://blueberry-assets.oneclick.es/M1_MyM_7a_TE.png\" width=\"300\"&gt;&lt;/img&gt;&lt;/div&gt;",
    "feedback": "&lt;p&gt;Estas son algunas de las monedas y billetes de euro.&lt;/p&gt;&lt;div style=\"display:flex; justify-content:center;\"&gt;&lt;img src=\"https://blueberry-assets.oneclick.es/M1_MyM_7a_TE.png\" width=\"300\"&gt;&lt;/img&gt;&lt;/div&gt;",
    "seed": {
        "parameters": [],
        "calculated": [
            {
                "name": "A1",
                "label": "&lt;div style=\"display:flex;\"&gt;&lt;img src=\"https://blueberry-assets.oneclick.es/M1_MyM_7a_3.png\" width=\"130\"&gt;&lt;img src=\"https://blueberry-assets.oneclick.es/M1_MyM_7a_1.png\" width=\"130\"&gt;&lt;img src=\"https://blueberry-assets.oneclick.es/M1_MyM_7a_2.png\" width=\"130\"&gt;&lt;/img&gt;&lt;/div&gt;"
            },
            {
                "name": "A2",
                "label": "&lt;div style=\"display:flex;\"&gt;&lt;img src=\"https://blueberry-assets.oneclick.es/M1_MyM_7a_2.png\" width=\"130\"&gt;&lt;/img&gt;&lt;img src=\"https://blueberry-assets.oneclick.es/M1_MyM_7a_3.png\" width=\"130\"&gt;&lt;img src=\"https://blueberry-assets.oneclick.es/M1_MyM_7a_1.png\" width=\"130\"&gt;&lt;/div&gt;",
                "incorrect": true
            },
            {
                "name": "A3",
                "label": "&lt;div style=\"display:flex;\"&gt;&lt;img src=\"https://blueberry-assets.oneclick.es/M1_MyM_7a_1.png\" width=\"130\"&gt;&lt;img src=\"https://blueberry-assets.oneclick.es/M1_MyM_7a_2.png\" width=\"130\"&gt;&lt;/img&gt;&lt;/img&gt;&lt;img src=\"https://blueberry-assets.oneclick.es/M1_MyM_7a_3.png\" width=\"130\"&gt;&lt;/div&gt;",
                "incorrect": true
            },
            {
                "name": "A4",
                "label": "&lt;div style=\"display:flex;\"&gt;&lt;img src=\"https://blueberry-assets.oneclick.es/M1_MyM_7a_3.png\" width=\"130\"&gt;&lt;img src=\"https://blueberry-assets.oneclick.es/M1_MyM_7a_2.png\" width=\"130\"&gt;&lt;/img&gt;&lt;img src=\"https://blueberry-assets.oneclick.es/M1_MyM_7a_1.png\" width=\"130\"&gt;&lt;/div&gt;",
                "incorrect": true
            },
            {
                "name": "A5",
                "label": "&lt;div style=\"display:flex;\"&gt;&lt;img src=\"https://blueberry-assets.oneclick.es/M1_MyM_7a_2.png\" width=\"130\"&gt;&lt;/img&gt;&lt;img src=\"https://blueberry-assets.oneclick.es/M1_MyM_7a_1.png\" width=\"130\"&gt;&lt;img src=\"https://blueberry-assets.oneclick.es/M1_MyM_7a_3.png\" width=\"130\"&gt;&lt;/div&gt;",
                "incorrect": true
            }
        ],
        "uniques": true
    },
    "algorithm": {
        "name": "trueFalse",
        "template": "Multiple choice – standard",
        "params": {
            "countCorrect": 1,
            "countIncorrect": 3,
            "showCheckIcon": false,
            "columns": 2
        }
    }
}</v>
      </c>
      <c r="C388" s="204" t="str">
        <f t="shared" si="4"/>
        <v>#REF!</v>
      </c>
      <c r="D388" s="205" t="str">
        <f t="shared" si="2"/>
        <v>#REF!</v>
      </c>
    </row>
    <row r="389" ht="15.75" customHeight="1">
      <c r="A389" s="204" t="str">
        <f>Seeds!AA412</f>
        <v>M1-MyM-8a-I-1</v>
      </c>
      <c r="B389" s="204" t="str">
        <f>Seeds!Z412</f>
        <v>{"id":"M1-MyM-8a-I-1","stimulus":"&lt;p&gt;Marca la oración correcta.&lt;/p&gt;","hint":"&lt;p&gt;Estos son los días de la semana:&lt;/p&gt;&lt;div style=\"display:flex; justify-content:center;\"&gt;&lt;img src=\"https://blueberry-assets.oneclick.es/M1_MyM_8a_4.svg\" width=\"600\"&gt;&lt;/img&gt;&lt;/div&gt;","feedback":"&lt;p&gt;Estos son los días de la semana:&lt;/p&gt;&lt;div style=\"display:flex; justify-content:center;\"&gt;&lt;img src=\"https://blueberry-assets.oneclick.es/M1_MyM_8a_4.svg\" width=\"600\"&gt;&lt;/img&gt;&lt;/div&gt;","seed":{"parameters":[],"calculated":[{"name":"A1","label":"El lunes es el primer día de la semana.","function":""},{"name":"A2","label":"El viernes es el último día de clase de la semana.","function":""},{"name":"A3","label":"El fin de semana es el sábado y el domingo.","function":""},{"name":"A4","label":"Hay que ir a clase de lunes a viernes.","function":""},{"name":"A5","label":"El viernes es el primer día de la semana.","function":"El primer día de la semana es el lunes.","incorrect":true},{"name":"A6","label":"El fin de semana es de viernes a domingo.","function":"","incorrect":true,"feedback":"El fin de semana es el sábado y el domingo."},{"name":"A7","label":"Hay que ir a clase de lunes a domingo.","function":"","incorrect":true,"feedback":"En realidad, hay que ir a clase de lunes a viernes."},{"name":"A8","label":"El domingo hay que ir a clase.","function":"","incorrect":true,"feedback":"Los fines de semana no hay clase."},{"name":"A9","label":"El sábado hay que ir a clase.","function":"","incorrect":true,"feedback":"Los fines de semana no hay clase."}],"uniques":true},"algorithm":{"name":"trueFalse","template":"Multiple choice – standard","params":{"countCorrect":1,"countIncorrect":2,"showCheckIcon":true}}}</v>
      </c>
      <c r="C389" s="204" t="str">
        <f t="shared" si="4"/>
        <v>#REF!</v>
      </c>
      <c r="D389" s="205" t="str">
        <f t="shared" si="2"/>
        <v>#REF!</v>
      </c>
    </row>
    <row r="390" ht="15.75" customHeight="1">
      <c r="A390" s="204" t="str">
        <f>Seeds!AA413</f>
        <v>M1-MyM-8a-I-2</v>
      </c>
      <c r="B390" s="204" t="str">
        <f>Seeds!Z413</f>
        <v>{
    "id": "M1-MyM-8a-I-2",
    "stimulus": "&lt;p&gt;Ordena los días de la semana.&lt;/p&gt;",
    "template": "&lt;p style=\"text-align: center\"&gt;{{response}}, {{response}}, {{response}}, {{response}}, {{response}}, {{response}}, {{response}}&lt;/p&gt;",
    "hint": "&lt;p&gt;Estos son los días de la semana:&lt;/p&gt;&lt;div style=\"display:flex; justify-content:center;\"&gt;&lt;img src=\"https://blueberry-assets.oneclick.es/M1_MyM_8a_4.svg\" width=\"600\"&gt;&lt;/img&gt;&lt;/div&gt;",
    "feedback": "&lt;p&gt;Estos son los días de la semana:&lt;/p&gt;&lt;div style=\"display:flex; justify-content:center;\"&gt;&lt;img src=\"https://blueberry-assets.oneclick.es/M1_MyM_8a_4.svg\" width=\"600\"&gt;&lt;/img&gt;&lt;/div&gt;",
    "seed": {
        "calculated": [
            {
                "name": "A1",
                "label": "lunes",
                "function": ""
            },
            {
                "name": "A2",
                "label": "martes",
                "function": ""
            },
            {
                "name": "A3",
                "label": "miércoles",
                "function": ""
            },
            {
                "name": "A4",
                "label": "jueves",
                "function": ""
            },
            {
                "name": "A5",
                "label": "viernes",
                "function": ""
            },
            {
                "name": "A6",
                "label": "sábado",
                "function": ""
            },
            {
                "name": "A7",
                "label": "domingo",
                "function": ""
            }
        ],
        "uniques": true
    },
    "algorithm": {
        "name": "calculateOperation",
        "template": "Cloze with drag &amp; drop",
        "params": {
            "keyboard": "NUMERICAL"
        }
    }
}</v>
      </c>
      <c r="C390" s="204" t="str">
        <f t="shared" si="4"/>
        <v>#REF!</v>
      </c>
      <c r="D390" s="205" t="str">
        <f t="shared" si="2"/>
        <v>#REF!</v>
      </c>
    </row>
    <row r="391" ht="15.75" customHeight="1">
      <c r="A391" s="204" t="str">
        <f>Seeds!AA414</f>
        <v>M1-MyM-8a-I-3</v>
      </c>
      <c r="B391" s="204" t="str">
        <f>Seeds!Z414</f>
        <v>{
    "id": "M1-MyM-8a-I-3",
    "stimulus": "&lt;p&gt;¿Cómo se clasifican estos días?&lt;/p&gt;",
    "template": "&lt;div style=\"display:flex; justify-content:center;\"&gt;&lt;table style=\"width: 50%;\"&gt;&lt;tbody&gt;&lt;tr&gt;&lt;td style=\"width: 50.0%; text-align: center; background-color: #C77CB7; color: #FFFFFF;\"&gt;&lt;b&gt;Día hábil&lt;/b&gt;&lt;/td&gt;&lt;td style=\"width: 50.0%; text-align: center; background-color: #C77CB7; color: #FFFFFF;\"&gt;&lt;b&gt;Día de fin de semana&lt;/b&gt;&lt;/td&gt;&lt;/tr&gt;&lt;tr&gt;&lt;td style=\"width: 50.0%; text-align: center;\"&gt;{{response}}&lt;/td&gt;&lt;td style=\"width: 50.0%; text-align: center;\"&gt;{{response}}&lt;/td&gt;&lt;/tr&gt;&lt;/tbody&gt;&lt;/table&gt;&lt;/div&gt;",
    "hint": "&lt;p&gt;Estos son los días de la semana:&lt;/p&gt;&lt;div style=\"display:flex; justify-content:center;\"&gt;&lt;img src=\"https://blueberry-assets.oneclick.es/M1_MyM_8a_4.svg\" width=\"600\"&gt;&lt;/img&gt;&lt;/div&gt;",
    "feedback": "&lt;p&gt;Estos son los días de la semana:&lt;/p&gt;&lt;div style=\"display:flex; justify-content:center;\"&gt;&lt;img src=\"https://blueberry-assets.oneclick.es/M1_MyM_8a_4.svg\" width=\"600\"&gt;&lt;/img&gt;&lt;/div&gt;",
    "seed": {
        "parameters": [
            {
                "name": "Q1",
                "label": null,
                "list": [
                    1,
                    2,
                    3,
                    4,
                    5
                ]
            },
            {
                "name": "Q2",
                "label": null,
                "list": [
                    6,
                    7
                ]
            }
        ],
        "calculated": [
            {
                "name": "A1",
                "label": "{{function}}",
                "function": "Lemonlib.numToWeekday({{Q1}},'es')"
            },
            {
                "name": "A2",
                "label": "{{function}}",
                "function": "Lemonlib.numToWeekday({{Q2}},'es')"
            }
        ],
        "uniques": true
    },
    "algorithm": {
        "name": "calculateOperation",
        "template": "Cloze with drag &amp; drop",
        "params": {
            "keyboard": "NUMERICAL"
        }
    }
}</v>
      </c>
      <c r="C391" s="204" t="str">
        <f t="shared" si="4"/>
        <v>#REF!</v>
      </c>
      <c r="D391" s="205" t="str">
        <f t="shared" si="2"/>
        <v>#REF!</v>
      </c>
    </row>
    <row r="392" ht="15.75" customHeight="1">
      <c r="A392" s="204" t="str">
        <f>Seeds!AA415</f>
        <v>M1-MyM-8a-E-1</v>
      </c>
      <c r="B392" s="204" t="str">
        <f>Seeds!Z415</f>
        <v>{"id":"M1-MyM-8a-E-1","stimulus":"&lt;p&gt;Completa la oración.&lt;/p&gt;&lt;table style=\"width: 100%;\"&gt;&lt;tbody&gt;&lt;tr&gt;&lt;td style=\"width: 14.29%; text-align: center; background-color: #72D2CD; color: #FFFFFF;\"&gt;&lt;b&gt;Lunes&lt;/b&gt;&lt;/td&gt;&lt;td style=\"width: 14.29%; text-align: center; background-color: #72D2CD; color: #FFFFFF;\"&gt;&lt;b&gt;Martes&lt;/b&gt;&lt;/td&gt;&lt;td style=\"width: 14.29%; text-align: center; background-color: #72D2CD; color: #FFFFFF;\"&gt;&lt;b&gt;Miércoles&lt;/b&gt;&lt;/td&gt;&lt;td style=\"width: 14.29%; text-align: center; background-color: #72D2CD; color: #FFFFFF;\"&gt;&lt;b&gt;Jueves&lt;/b&gt;&lt;/td&gt;&lt;td style=\"width: 14.29%; text-align: center; background-color: #72D2CD; color: #FFFFFF;\"&gt;&lt;b&gt;Viernes&lt;/b&gt;&lt;/td&gt;&lt;td style=\"width: 14.29%; text-align: center; background-color: #72D2CD; color: #FFFFFF;\"&gt;&lt;b&gt;Sábado&lt;/b&gt;&lt;/td&gt;&lt;td style=\"width: 14.29%; text-align: center; background-color: #72D2CD; color: #FFFFFF;\"&gt;&lt;b&gt;Domingo&lt;/b&gt;&lt;/td&gt;&lt;/tr&gt;&lt;tr&gt;&lt;td style=\"width: 14.29%; text-align: center;\"&gt;&lt;div style=\"display:flex; justify-content:center;\"&gt;&lt;img src=\"https://blueberry-assets.oneclick.es/M1_MyM_8a_1.svg\"&gt;&lt;/img&gt;&lt;/div&gt;&lt;/td&gt;&lt;td style=\"width: 14.29%; text-align: center;\"&gt;&lt;div style=\"display:flex; justify-content:center;\"&gt;&lt;img src=\"https://blueberry-assets.oneclick.es/M1_MyM_8a_1.svg\"&gt;&lt;/img&gt;&lt;/div&gt;&lt;/td&gt;&lt;td style=\"width: 14.29%; text-align: center;\"&gt;&lt;div style=\"display:flex; justify-content:center;\"&gt;&lt;img src=\"https://blueberry-assets.oneclick.es/M1_MyM_8a_2.svg\"&gt;&lt;/img&gt;&lt;/div&gt;&lt;/td&gt;&lt;td style=\"width: 14.29%; text-align: center;\"&gt;&lt;div style=\"display:flex; justify-content:center;\"&gt;&lt;img src=\"https://blueberry-assets.oneclick.es/M1_MyM_8a_2.svg\"&gt;&lt;/img&gt;&lt;/div&gt;&lt;/td&gt;&lt;td style=\"width: 14.29%; text-align: center;\"&gt;&lt;div style=\"display:flex; justify-content:center;\"&gt;&lt;img src=\"https://blueberry-assets.oneclick.es/M1_MyM_8a_3.svg\"&gt;&lt;/img&gt;&lt;/div&gt;&lt;/td&gt;&lt;td style=\"width: 14.29%; text-align: center;\"&gt;&lt;div style=\"display:flex; justify-content:center;\"&gt;&lt;img src=\"https://blueberry-assets.oneclick.es/M1_MyM_8a_2.svg\"&gt;&lt;/img&gt;&lt;/div&gt;&lt;/td&gt;&lt;td style=\"width: 14.29%; text-align: center;\"&gt;&lt;div style=\"display:flex; justify-content:center;\"&gt;&lt;img src=\"https://blueberry-assets.oneclick.es/M1_MyM_8a_2.svg\"&gt;&lt;/img&gt;&lt;/div&gt;&lt;/td&gt;&lt;/tr&gt;&lt;/tbody&gt;&lt;/table&gt;","template":"&lt;p&gt;Va a llover el {{response}}.&lt;/p&gt;","hint":"&lt;p&gt;Estos son los días de la semana:&lt;/p&gt;&lt;div style=\"display:flex; justify-content:center;\"&gt;&lt;img src=\"https://blueberry-assets.oneclick.es/M1_MyM_8a_4.svg\" width=\"600\"&gt;&lt;/img&gt;&lt;/div&gt;","feedback":"&lt;p&gt;Estos son los días de la semana:&lt;/p&gt;&lt;div style=\"display:flex; justify-content:center;\"&gt;&lt;img src=\"https://blueberry-assets.oneclick.es/M1_MyM_8a_4.svg\" width=\"600\"&gt;&lt;/img&gt;&lt;/div&gt;","seed":{"parameters":[{"name":"Q1","label":null,"list":["lunes","martes","miércoles","jueves","sábado","domingo"]},{"name":"Q2","label":null,"list":["lunes","martes","miércoles","jueves","sábado","domingo"]}],"calculated":[{"name":"A1","label":"{{function}}","function":"viernes","group":1},{"name":"A2","label":"{{function}}","function":"{{Q1}}","incorrect":true,"group":1},{"name":"A3","label":"{{function}}","function":"{{Q2}}","incorrect":true,"group":1}],"uniques":true},"algorithm":{"name":"groupResponses","template":"Cloze with drop down"}}</v>
      </c>
      <c r="C392" s="204" t="str">
        <f t="shared" si="4"/>
        <v>#REF!</v>
      </c>
      <c r="D392" s="205" t="str">
        <f t="shared" si="2"/>
        <v>#REF!</v>
      </c>
    </row>
    <row r="393" ht="15.75" customHeight="1">
      <c r="A393" s="204" t="str">
        <f>Seeds!AA416</f>
        <v>M1-MyM-8a-E-2</v>
      </c>
      <c r="B393" s="204" t="str">
        <f>Seeds!Z416</f>
        <v>{"id":"M1-MyM-8a-E-2","stimulus":"&lt;p&gt;Completa la oración.&lt;/p&gt;&lt;table style=\"width: 100%;\"&gt;&lt;tbody&gt;&lt;tr&gt;&lt;td style=\"width: 14.29%; text-align: center; background-color: #BDB1FB; color: #FFFFFF;\"&gt;&lt;b&gt;Lunes&lt;/b&gt;&lt;/td&gt;&lt;td style=\"width: 14.29%; text-align: center; background-color: #BDB1FB; color: #FFFFFF;\"&gt;&lt;b&gt;Martes&lt;/b&gt;&lt;/td&gt;&lt;td style=\"width: 14.29%; text-align: center; background-color: #BDB1FB; color: #FFFFFF;\"&gt;&lt;b&gt;Miércoles&lt;/b&gt;&lt;/td&gt;&lt;td style=\"width: 14.29%; text-align: center; background-color: #BDB1FB; color: #FFFFFF;\"&gt;&lt;b&gt;Jueves&lt;/b&gt;&lt;/td&gt;&lt;td style=\"width: 14.29%; text-align: center; background-color: #BDB1FB; color: #FFFFFF;\"&gt;&lt;b&gt;Viernes&lt;/b&gt;&lt;/td&gt;&lt;td style=\"width: 14.29%; text-align: center; background-color: #BDB1FB; color: #FFFFFF;\"&gt;&lt;b&gt;Sábado&lt;/b&gt;&lt;/td&gt;&lt;td style=\"width: 14.29%; text-align: center; background-color: #BDB1FB; color: #FFFFFF;\"&gt;&lt;b&gt;Domingo&lt;/b&gt;&lt;/td&gt;&lt;/tr&gt;&lt;tr&gt;&lt;td style=\"width: 14.29%; text-align: center;\"&gt;&lt;div style=\"display:flex; justify-content:center;\"&gt;&lt;img src=\"https://blueberry-assets.oneclick.es/M1_MyM_8a_2.svg\"&gt;&lt;/img&gt;&lt;/div&gt;&lt;/td&gt;&lt;td style=\"width: 14.29%; text-align: center;\"&gt;&lt;div style=\"display:flex; justify-content:center;\"&gt;&lt;img src=\"https://blueberry-assets.oneclick.es/M1_MyM_8a_2.svg\"&gt;&lt;/img&gt;&lt;/div&gt;&lt;/td&gt;&lt;td style=\"width: 14.29%; text-align: center;\"&gt;&lt;div style=\"display:flex; justify-content:center;\"&gt;&lt;img src=\"https://blueberry-assets.oneclick.es/M1_MyM_8a_1.svg\"&gt;&lt;/img&gt;&lt;/div&gt;&lt;/td&gt;&lt;td style=\"width: 14.29%; text-align: center;\"&gt;&lt;div style=\"display:flex; justify-content:center;\"&gt;&lt;img src=\"https://blueberry-assets.oneclick.es/M1_MyM_8a_2.svg\"&gt;&lt;/img&gt;&lt;/div&gt;&lt;/td&gt;&lt;td style=\"width: 14.29%; text-align: center;\"&gt;&lt;div style=\"display:flex; justify-content:center;\"&gt;&lt;img src=\"https://blueberry-assets.oneclick.es/M1_MyM_8a_2.svg\"&gt;&lt;/img&gt;&lt;/div&gt;&lt;/td&gt;&lt;td style=\"width: 14.29%; text-align: center;\"&gt;&lt;div style=\"display:flex; justify-content:center;\"&gt;&lt;img src=\"https://blueberry-assets.oneclick.es/M1_MyM_8a_3.svg\"&gt;&lt;/img&gt;&lt;/div&gt;&lt;/td&gt;&lt;td style=\"width: 14.29%; text-align: center;\"&gt;&lt;div style=\"display:flex; justify-content:center;\"&gt;&lt;img src=\"https://blueberry-assets.oneclick.es/M1_MyM_8a_2.svg\"&gt;&lt;/img&gt;&lt;/div&gt;&lt;/td&gt;&lt;/tr&gt;&lt;/tbody&gt;&lt;/table&gt;","template":"&lt;p&gt;Va a hacer sol el {{response}}.&lt;/p&gt;","hint":"&lt;p&gt;Estos son los días de la semana:&lt;/p&gt;&lt;div style=\"display:flex; justify-content:center;\"&gt;&lt;img src=\"https://blueberry-assets.oneclick.es/M1_MyM_8a_4.svg\" width=\"600\"&gt;&lt;/img&gt;&lt;/div&gt;","feedback":"&lt;p&gt;Estos son los días de la semana:&lt;/p&gt;&lt;div style=\"display:flex; justify-content:center;\"&gt;&lt;img src=\"https://blueberry-assets.oneclick.es/M1_MyM_8a_4.svg\" width=\"600\"&gt;&lt;/img&gt;&lt;/div&gt;","seed":{"parameters":[{"name":"Q1","label":null,"list":["lunes","martes","jueves","viernes","sábado","domingo"]},{"name":"Q2","label":null,"list":["lunes","martes","jueves","viernes","sábado","domingo"]}],"calculated":[{"name":"A1","label":"{{function}}","function":"miércoles","group":1},{"name":"A2","label":"{{function}}","function":"{{Q1}}","incorrect":true,"group":1},{"name":"A3","label":"{{function}}","function":"{{Q2}}","incorrect":true,"group":1}],"uniques":true},"algorithm":{"name":"groupResponses","template":"Cloze with drop down"}}</v>
      </c>
      <c r="C393" s="204" t="str">
        <f t="shared" si="4"/>
        <v>#REF!</v>
      </c>
      <c r="D393" s="205" t="str">
        <f t="shared" si="2"/>
        <v>#REF!</v>
      </c>
    </row>
    <row r="394" ht="15.75" customHeight="1">
      <c r="A394" s="204" t="str">
        <f>Seeds!AA417</f>
        <v>M1-MyM-8a-E-3</v>
      </c>
      <c r="B394" s="204" t="str">
        <f>Seeds!Z417</f>
        <v>{"id":"M1-MyM-8a-E-3","stimulus":"&lt;p&gt;Completa la oración.&lt;/p&gt;&lt;table style=\"width: 100%;\"&gt;&lt;tbody&gt;&lt;tr&gt;&lt;td style=\"width: 14.29%; text-align: center; background-color: #FDCB7D; color: #555555;\"&gt;&lt;b&gt;Lunes&lt;/b&gt;&lt;/td&gt;&lt;td style=\"width: 14.29%; text-align: center; background-color: #FDCB7D; color: #555555;\"&gt;&lt;b&gt;Martes&lt;/b&gt;&lt;/td&gt;&lt;td style=\"width: 14.29%; text-align: center; background-color: #FDCB7D; color: #555555;\"&gt;&lt;b&gt;Miércoles&lt;/b&gt;&lt;/td&gt;&lt;td style=\"width: 14.29%; text-align: center; background-color: #FDCB7D; color: #555555;\"&gt;&lt;b&gt;Jueves&lt;/b&gt;&lt;/td&gt;&lt;td style=\"width: 14.29%; text-align: center; background-color: #FDCB7D; color: #555555;\"&gt;&lt;b&gt;Viernes&lt;/b&gt;&lt;/td&gt;&lt;td style=\"width: 14.29%; text-align: center; background-color: #FDCB7D; color: #555555;\"&gt;&lt;b&gt;Sábado&lt;/b&gt;&lt;/td&gt;&lt;td style=\"width: 14.29%; text-align: center; background-color: #FDCB7D; color: #555555;\"&gt;&lt;b&gt;Domingo&lt;/b&gt;&lt;/td&gt;&lt;/tr&gt;&lt;tr&gt;&lt;td style=\"width: 14.29%; text-align: center;\"&gt;&lt;div style=\"display:flex; justify-content:center;\"&gt;&lt;img src=\"https://blueberry-assets.oneclick.es/M1_MyM_8a_3.svg\"&gt;&lt;/img&gt;&lt;/div&gt;&lt;/td&gt;&lt;td style=\"width: 14.29%; text-align: center;\"&gt;&lt;div style=\"display:flex; justify-content:center;\"&gt;&lt;img src=\"https://blueberry-assets.oneclick.es/M1_MyM_8a_2.svg\"&gt;&lt;/img&gt;&lt;/div&gt;&lt;/td&gt;&lt;td style=\"width: 14.29%; text-align: center;\"&gt;&lt;div style=\"display:flex; justify-content:center;\"&gt;&lt;img src=\"https://blueberry-assets.oneclick.es/M1_MyM_8a_1.svg\"&gt;&lt;/img&gt;&lt;/div&gt;&lt;/td&gt;&lt;td style=\"width: 14.29%; text-align: center;\"&gt;&lt;div style=\"display:flex; justify-content:center;\"&gt;&lt;img src=\"https://blueberry-assets.oneclick.es/M1_MyM_8a_1.svg\"&gt;&lt;/img&gt;&lt;/div&gt;&lt;/td&gt;&lt;td style=\"width: 14.29%; text-align: center;\"&gt;&lt;div style=\"display:flex; justify-content:center;\"&gt;&lt;img src=\"https://blueberry-assets.oneclick.es/M1_MyM_8a_1.svg\"&gt;&lt;/img&gt;&lt;/div&gt;&lt;/td&gt;&lt;td style=\"width: 14.29%; text-align: center;\"&gt;&lt;div style=\"display:flex; justify-content:center;\"&gt;&lt;img src=\"https://blueberry-assets.oneclick.es/M1_MyM_8a_1.svg\"&gt;&lt;/img&gt;&lt;/div&gt;&lt;/td&gt;&lt;td style=\"width: 14.29%; text-align: center;\"&gt;&lt;div style=\"display:flex; justify-content:center;\"&gt;&lt;img src=\"https://blueberry-assets.oneclick.es/M1_MyM_8a_1.svg\"&gt;&lt;/img&gt;&lt;/div&gt;&lt;/td&gt;&lt;/tr&gt;&lt;/tbody&gt;&lt;/table&gt;","template":"&lt;p&gt;Va a estar nublado el {{response}}.&lt;/p&gt;","hint":"&lt;p&gt;Estos son los días de la semana:&lt;/p&gt;&lt;div style=\"display:flex; justify-content:center;\"&gt;&lt;img src=\"https://blueberry-assets.oneclick.es/M1_MyM_8a_4.svg\" width=\"600\"&gt;&lt;/img&gt;&lt;/div&gt;","feedback":"&lt;p&gt;Estos son los días de la semana:&lt;/p&gt;&lt;div style=\"display:flex; justify-content:center;\"&gt;&lt;img src=\"https://blueberry-assets.oneclick.es/M1_MyM_8a_4.svg\" width=\"600\"&gt;&lt;/img&gt;&lt;/div&gt;","seed":{"parameters":[{"name":"Q1","label":null,"list":["lunes","miércoles","jueves","viernes","sábado","domingo"]},{"name":"Q2","label":null,"list":["lunes","miércoles","jueves","viernes","sábado","domingo"]}],"calculated":[{"name":"A1","label":"{{function}}","function":"martes","group":1},{"name":"A2","label":"{{function}}","function":"{{Q1}}","incorrect":true,"group":1},{"name":"A3","label":"{{function}}","function":"{{Q2}}","incorrect":true,"group":1}],"uniques":true},"algorithm":{"name":"groupResponses","template":"Cloze with drop down"}}</v>
      </c>
      <c r="C394" s="204" t="str">
        <f t="shared" si="4"/>
        <v>#REF!</v>
      </c>
      <c r="D394" s="205" t="str">
        <f t="shared" si="2"/>
        <v>#REF!</v>
      </c>
    </row>
    <row r="395" ht="15.75" customHeight="1">
      <c r="A395" s="204" t="str">
        <f>Seeds!AA418</f>
        <v>M1-MyM-8b-I-1</v>
      </c>
      <c r="B395" s="204" t="str">
        <f>Seeds!Z418</f>
        <v>{"id":"M1-MyM-8b-I-1","stimulus":"&lt;p&gt;Selecciona la frase correcta.&lt;/p&gt;","hint":"&lt;p&gt;Un año tiene doce meses: enero, febrero, marzo, abril, mayo, junio, julio, agosto, septiembre, octubre, noviembre y diciembre.&lt;/p&gt;","feedback":"&lt;p&gt;Un año tiene doce meses: enero, febrero, marzo, abril, mayo, junio, julio, agosto, septiembre, octubre, noviembre y diciembre.&lt;/p&gt;","seed":{"parameters":[],"calculated":[{"name":"A1","label":"{{function}}","function":"El curso empieza en septiembre."},{"name":"A2","label":"{{function}}","function":"Las vacaciones de verano son en julio y agosto."},{"name":"A3","label":"{{function}}","function":"Las vacaciones de Navidad empiezan en diciembre."},{"name":"A4","label":"{{function}}","function":"Febrero es uno de los meses de invierno."},{"name":"A5","label":"{{function}}","function":"La primavera empieza en septiembre.","incorrect":true,"feedback":"&lt;p&gt;La primavera empieza en marzo y termina en junio.&lt;/p&gt;"},{"name":"A6","label":"{{function}}","function":"El verano acaba en diciembre.","incorrect":true,"feedback":"&lt;p&gt;El verano empieza en junio y termina en septiembre.&lt;/p&gt;"},{"name":"A7","label":"{{function}}","function":"En agosto todavía es otoño.","incorrect":true,"feedback":"&lt;p&gt;En agosto es verano.&lt;p&gt;"},{"name":"A8","label":"{{function}}","function":"En abril es siempre invierno.","incorrect":true,"feedback":"&lt;p&gt;En abril es siempre primavera.&lt;p&gt;"}],"uniques":true},"algorithm":{"name":"trueFalse","template":"Multiple choice – standard","params":{"countCorrect":1,"countIncorrect":2,"showCheckIcon":true}}}</v>
      </c>
      <c r="C395" s="204" t="str">
        <f t="shared" si="4"/>
        <v>#REF!</v>
      </c>
      <c r="D395" s="205" t="str">
        <f t="shared" si="2"/>
        <v>#REF!</v>
      </c>
    </row>
    <row r="396" ht="15.75" customHeight="1">
      <c r="A396" s="204" t="str">
        <f>Seeds!AA419</f>
        <v>M1-MyM-8b-I-2</v>
      </c>
      <c r="B396" s="204" t="str">
        <f>Seeds!Z419</f>
        <v>{"id":"M1-MyM-8b-I-2","stimulus":"&lt;p&gt;Completa la oración.&lt;/p&gt;","template":"&lt;p&gt;El colegio empieza en {{response}}.&lt;/p&gt;","hint":"&lt;p&gt;Un año tiene doce meses: enero, febrero, marzo, abril, mayo, junio, julio, agosto, septiembre, octubre, noviembre y diciembre.&lt;/p&gt;","feedback":"&lt;p&gt;Un año tiene doce meses: enero, febrero, marzo, abril, mayo, junio, julio, agosto, septiembre, octubre, noviembre y diciembre.&lt;/p&gt;","seed":{"parameters":[{"name":"Q1","label":null,"list":["junio","julio","agosto","octubre","marzo","abril"]},{"name":"Q2","label":null,"list":["junio","julio","agosto","octubre","marzo","abril"]}],"calculated":[{"name":"A1","label":"{{function}}","function":"septiembre","group":1},{"name":"A2","label":"{{function}}","function":"{{Q1}}","incorrect":true,"group":1},{"name":"A3","label":"{{function}}","function":"{{Q2}}","incorrect":true,"group":1}],"uniques":true},"algorithm":{"name":"groupResponses","template":"Cloze with drop down"}}</v>
      </c>
      <c r="C396" s="204" t="str">
        <f t="shared" si="4"/>
        <v>#REF!</v>
      </c>
      <c r="D396" s="205" t="str">
        <f t="shared" si="2"/>
        <v>#REF!</v>
      </c>
    </row>
    <row r="397" ht="15.75" customHeight="1">
      <c r="A397" s="204" t="str">
        <f>Seeds!AA420</f>
        <v>M1-MyM-8b-I-3</v>
      </c>
      <c r="B397" s="204" t="str">
        <f>Seeds!Z420</f>
        <v>{"id":"M1-MyM-8b-I-3","stimulus":"&lt;p&gt;Completa la oración.&lt;/p&gt;","template":"&lt;p&gt;El colegio termina en {{response}}.&lt;/p&gt;","hint":"&lt;p&gt;Un año tiene doce meses: enero, febrero, marzo, abril, mayo, junio, julio, agosto, septiembre, octubre, noviembre y diciembre.&lt;/p&gt;","feedback":"&lt;p&gt;Un año tiene doce meses: enero, febrero, marzo, abril, mayo, junio, julio, agosto, septiembre, octubre, noviembre y diciembre.&lt;/p&gt;","seed":{"parameters":[{"name":"Q1","label":null,"list":["febrero","julio","agosto","octubre","marzo","abril"]},{"name":"Q2","label":null,"list":["junio","julio","agosto","octubre","marzo","abril"]}],"calculated":[{"name":"A1","label":"{{function}}","function":"junio","group":1},{"name":"A2","label":"{{function}}","function":"{{Q1}}","incorrect":true,"group":1},{"name":"A3","label":"{{function}}","function":"{{Q2}}","incorrect":true,"group":1}],"uniques":true},"algorithm":{"name":"groupResponses","template":"Cloze with drop down"}}</v>
      </c>
      <c r="C397" s="204" t="str">
        <f t="shared" si="4"/>
        <v>#REF!</v>
      </c>
      <c r="D397" s="205" t="str">
        <f t="shared" si="2"/>
        <v>#REF!</v>
      </c>
    </row>
    <row r="398" ht="15.75" customHeight="1">
      <c r="A398" s="204" t="str">
        <f>Seeds!AA421</f>
        <v>M1-MyM-8b-E-1</v>
      </c>
      <c r="B398" s="204" t="str">
        <f>Seeds!Z421</f>
        <v>{"id":"M1-MyM-8b-E-1","stimulus":"&lt;p&gt;Completa la frase.&lt;/p&gt;","feedback":"&lt;p&gt;Un año tiene doce meses: enero, febrero, marzo, abril, mayo, junio, julio, agosto, septiembre, octubre, noviembre y diciembre.&lt;/p&gt;","hint":"&lt;p&gt;Un año tiene doce meses: enero, febrero, marzo, abril, mayo, junio, julio, agosto, septiembre, octubre, noviembre y diciembre.&lt;/p&gt;","template":"&lt;p&gt;En {{response}} es verano.&lt;/p&gt;","seed":{"parameters":[{"name":"Q1","label":null,"list":["febrero","enero","abril","diciembre","marzo","octubre"]},{"name":"Q2","label":null,"list":["febrero","enero","abril","diciembre","marzo","octubre"]},{"name":"Q3","label":null,"list":["julio","agosto"]}],"calculated":[{"name":"A3","label":"{{function}}","function":"{{Q3}}"},{"name":"A2","label":"{{function}}","function":"{{Q2}}","incorrect":true},{"name":"A1","label":"{{function}}","function":"{{Q1}}","incorrect":true}],"uniques":true},"algorithm":{"name":"calculateOperation","template":"Cloze with drag &amp; drop","params":{"keyboard":"NUMERICAL"}}}</v>
      </c>
      <c r="C398" s="204" t="str">
        <f t="shared" si="4"/>
        <v>#REF!</v>
      </c>
      <c r="D398" s="205" t="str">
        <f t="shared" si="2"/>
        <v>#REF!</v>
      </c>
    </row>
    <row r="399" ht="15.75" customHeight="1">
      <c r="A399" s="204" t="str">
        <f>Seeds!AA422</f>
        <v>M1-MyM-8b-E-2</v>
      </c>
      <c r="B399" s="204" t="str">
        <f>Seeds!Z422</f>
        <v>{"id":"M1-MyM-8b-E-2","stimulus":"&lt;p&gt;Completa la frase.&lt;/p&gt;","feedback":"&lt;p&gt;Un año tiene doce meses: enero, febrero, marzo, abril, mayo, junio, julio, agosto, septiembre, octubre, noviembre y diciembre.&lt;/p&gt;","hint":"&lt;p&gt;Un año tiene doce meses: enero, febrero, marzo, abril, mayo, junio, julio, agosto, septiembre, octubre, noviembre y diciembre.&lt;/p&gt;","template":"&lt;p&gt;En {{response}} empiezan las vacaciones de Navidad.&lt;/p&gt;","seed":{"parameters":[{"name":"Q1","label":null,"list":["febrero","julio","agosto","octubre","marzo","abril"]},{"name":"Q2","label":null,"list":["febrero","julio","agosto","octubre","marzo","abril"]}],"calculated":[{"name":"A3","label":"{{function}}","function":"diciembre"},{"name":"A2","label":"{{function}}","function":"{{Q2}}","incorrect":true},{"name":"A1","label":"{{function}}","function":"{{Q1}}","incorrect":true}],"uniques":true},"algorithm":{"name":"calculateOperation","template":"Cloze with drag &amp; drop","params":{"keyboard":"NUMERICAL"}}}</v>
      </c>
      <c r="C399" s="204" t="str">
        <f t="shared" si="4"/>
        <v>#REF!</v>
      </c>
      <c r="D399" s="205" t="str">
        <f t="shared" si="2"/>
        <v>#REF!</v>
      </c>
    </row>
    <row r="400" ht="15.75" customHeight="1">
      <c r="A400" s="204" t="str">
        <f>Seeds!AA423</f>
        <v>M1-MyM-8b-E-3</v>
      </c>
      <c r="B400" s="204" t="str">
        <f>Seeds!Z423</f>
        <v>{"id":"M1-MyM-8b-E-3","stimulus":"&lt;p&gt;Completa la frase.&lt;/p&gt;","template":"&lt;p&gt;En {{response}} es otoño.&lt;/p&gt;","hint":"&lt;p&gt;Un año tiene doce meses: enero, febrero, marzo, abril, mayo, junio, julio, agosto, septiembre, octubre, noviembre y diciembre.&lt;/p&gt;","feedback":"&lt;p&gt;Un año tiene doce meses: enero, febrero, marzo, abril, mayo, junio, julio, agosto, septiembre, octubre, noviembre y diciembre.&lt;/p&gt;","seed":{"parameters":[{"name":"Q1","label":null,"list":["febrero","enero","abril","julio","marzo","agosto"]},{"name":"Q2","label":null,"list":["febrero","enero","abril","julio","marzo","agosto"]},{"name":"Q3","label":null,"list":["octubre","noviembre"]}],"calculated":[{"name":"A1","label":"{{function}}","function":"{{Q3}}","group":1},{"name":"A2","label":"{{function}}","function":"{{Q1}}","incorrect":true,"group":1},{"name":"A3","label":"{{function}}","function":"{{Q2}}","incorrect":true,"group":1}],"uniques":true},"algorithm":{"name":"groupResponses","template":"Cloze with drop down"}}</v>
      </c>
      <c r="C400" s="204" t="str">
        <f t="shared" si="4"/>
        <v>#REF!</v>
      </c>
      <c r="D400" s="205" t="str">
        <f t="shared" si="2"/>
        <v>#REF!</v>
      </c>
    </row>
    <row r="401" ht="15.75" customHeight="1">
      <c r="A401" s="204" t="str">
        <f>Seeds!AA424</f>
        <v>M1-MyM-8c-I-1</v>
      </c>
      <c r="B401" s="204" t="str">
        <f>Seeds!Z424</f>
        <v>{"id":"M1-MyM-8c-I-1","stimulus":"&lt;p&gt;Completa la frase.&lt;/p&gt;","template":"&lt;p&gt;Navidad es en {{response}}.&lt;/p&gt;","hint":"&lt;p&gt;Hay cuatro estaciones en el año: el invierno, la primavera, el verano y el otoño.&lt;/p&gt;","feedback":"&lt;p&gt;&lt;b&gt;Primavera:&lt;/b&gt; 21 marzo hasta 20 junio&lt;/p&gt;&lt;p&gt;&lt;b&gt;Verano:&lt;/b&gt; 21 junio hasta 20 septiembre&lt;/p&gt;&lt;p&gt;&lt;b&gt;Otoño:&lt;/b&gt; 21 septiembre hasta 20 diciembre&lt;/p&gt;&lt;p&gt;&lt;b&gt;Invierno:&lt;/b&gt; 21 diciembre hasta 20 marzo&lt;/p&gt;","seed":{"parameters":[{"name":"Q1","label":null,"list":["verano","primavera","otoño"]},{"name":"Q2","label":null,"list":["verano","primavera","otoño"]}],"calculated":[{"name":"A1","label":"{{function}}","function":"invierno","group":1},{"name":"A2","label":"{{function}}","function":"{{Q1}}","incorrect":true,"group":1},{"name":"A3","label":"{{function}}","function":"{{Q2}}","incorrect":true,"group":1}],"uniques":true},"algorithm":{"name":"groupResponses","template":"Cloze with drop down"}}</v>
      </c>
      <c r="C401" s="204" t="str">
        <f t="shared" si="4"/>
        <v>#REF!</v>
      </c>
      <c r="D401" s="205" t="str">
        <f t="shared" si="2"/>
        <v>#REF!</v>
      </c>
    </row>
    <row r="402" ht="15.75" customHeight="1">
      <c r="A402" s="204" t="str">
        <f>Seeds!AA425</f>
        <v>M1-MyM-8c-I-2</v>
      </c>
      <c r="B402" s="204" t="str">
        <f>Seeds!Z425</f>
        <v>{"id":"M1-MyM-8c-I-2","stimulus":"&lt;p&gt;Completa la frase.&lt;/p&gt;","template":"&lt;p&gt;Las clases empiezan en {{response}}&lt;/p&gt;","hint":"&lt;p&gt;Hay cuatro estaciones en el año: el invierno, la primavera, el verano y el otoño.&lt;/p&gt;","feedback":"&lt;p&gt;&lt;b&gt;Primavera:&lt;/b&gt; 21 marzo hasta 20 junio&lt;/p&gt;&lt;p&gt;&lt;b&gt;Verano:&lt;/b&gt; 21 junio hasta 20 septiembre&lt;/p&gt;&lt;p&gt;&lt;b&gt;Otoño:&lt;/b&gt; 21 septiembre hasta 20 diciembre&lt;/p&gt;&lt;p&gt;&lt;b&gt;Invierno:&lt;/b&gt; 21 diciembre hasta 20 marzo&lt;/p&gt;","seed":{"parameters":[{"name":"Q1","label":null,"list":["invierno","primavera","otoño"]},{"name":"Q2","label":null,"list":["invierno","primavera","otoño"]}],"calculated":[{"name":"A1","label":"{{function}}","function":"verano","group":1},{"name":"A2","label":"{{function}}","function":"{{Q1}}","incorrect":true,"group":1},{"name":"A3","label":"{{function}}","function":"{{Q2}}","incorrect":true,"group":1}],"uniques":true},"algorithm":{"name":"groupResponses","template":"Cloze with drop down"}}</v>
      </c>
      <c r="C402" s="204" t="str">
        <f t="shared" si="4"/>
        <v>#REF!</v>
      </c>
      <c r="D402" s="205" t="str">
        <f t="shared" si="2"/>
        <v>#REF!</v>
      </c>
    </row>
    <row r="403" ht="15.75" customHeight="1">
      <c r="A403" s="204" t="str">
        <f>Seeds!AA426</f>
        <v>M1-MyM-8c-I-3</v>
      </c>
      <c r="B403" s="204" t="str">
        <f>Seeds!Z426</f>
        <v>{"id":"M1-MyM-8c-I-3","stimulus":"&lt;p&gt;Completa la frase.&lt;/p&gt;","template":"&lt;p&gt;Las clases terminan en {{response}}&lt;/p&gt;","hint":"&lt;p&gt;Hay cuatro estaciones en el año: el invierno, la primavera, el verano y el otoño.&lt;/p&gt;","feedback":"&lt;p&gt;&lt;b&gt;Primavera:&lt;/b&gt; 21 marzo hasta 20 junio&lt;/p&gt;&lt;p&gt;&lt;b&gt;Verano:&lt;/b&gt; 21 junio hasta 20 septiembre&lt;/p&gt;&lt;p&gt;&lt;b&gt;Otoño:&lt;/b&gt; 21 septiembre hasta 20 diciembre&lt;/p&gt;&lt;p&gt;&lt;b&gt;Invierno:&lt;/b&gt; 21 diciembre hasta 20 marzo&lt;/p&gt;","seed":{"parameters":[{"name":"Q1","label":null,"list":["invierno","primavera","otoño"]},{"name":"Q2","label":null,"list":["invierno","primavera","otoño"]}],"calculated":[{"name":"A1","label":"{{function}}","function":"verano","group":1},{"name":"A2","label":"{{function}}","function":"{{Q1}}","incorrect":true,"group":1},{"name":"A3","label":"{{function}}","function":"{{Q2}}","incorrect":true,"group":1}],"uniques":true},"algorithm":{"name":"groupResponses","template":"Cloze with drop down"}}</v>
      </c>
      <c r="C403" s="204" t="str">
        <f t="shared" si="4"/>
        <v>#REF!</v>
      </c>
      <c r="D403" s="205" t="str">
        <f t="shared" si="2"/>
        <v>#REF!</v>
      </c>
    </row>
    <row r="404" ht="15.75" customHeight="1">
      <c r="A404" s="204" t="str">
        <f>Seeds!AA427</f>
        <v>M1-MyM-8c-E-1</v>
      </c>
      <c r="B404" s="204" t="str">
        <f>Seeds!Z427</f>
        <v>{"id":"M1-MyM-8c-E-1","stimulus":"&lt;p&gt;Completa la frase.&lt;/p&gt;","feedback":"&lt;p&gt;&lt;b&gt;Primavera:&lt;/b&gt; 21 marzo hasta 20 junio&lt;/p&gt;&lt;p&gt;&lt;b&gt;Verano:&lt;/b&gt; 21 junio hasta 20 septiembre&lt;/p&gt;&lt;p&gt;&lt;b&gt;Otoño:&lt;/b&gt; 21 septiembre hasta 20 diciembre&lt;/p&gt;&lt;p&gt;&lt;b&gt;Invierno:&lt;/b&gt; 21 diciembre hasta 20 marzo&lt;/p&gt;","hint":"&lt;p&gt;Hay cuatro estaciones en el año: el invierno, la primavera, el verano y el otoño.&lt;/p&gt;","template":"&lt;p&gt;Año Nuevo es en {{response}}.&lt;/p&gt;","seed":{"parameters":[{"name":"Q1","label":null,"list":["primavera","verano","otoño"]},{"name":"Q2","label":null,"list":["primavera","verano","otoño"]}],"calculated":[{"name":"A3","label":"{{function}}","function":"invierno"},{"name":"A2","label":"{{function}}","function":"{{Q2}}","incorrect":true},{"name":"A1","label":"{{function}}","function":"{{Q1}}","incorrect":true}],"uniques":true},"algorithm":{"name":"calculateOperation","template":"Cloze with drag &amp; drop","params":{"keyboard":"NUMERICAL"}}}</v>
      </c>
      <c r="C404" s="204" t="str">
        <f t="shared" si="4"/>
        <v>#REF!</v>
      </c>
      <c r="D404" s="205" t="str">
        <f t="shared" si="2"/>
        <v>#REF!</v>
      </c>
    </row>
    <row r="405" ht="15.75" customHeight="1">
      <c r="A405" s="204" t="str">
        <f>Seeds!AA428</f>
        <v>M1-MyM-8c-E-2</v>
      </c>
      <c r="B405" s="204" t="str">
        <f>Seeds!Z428</f>
        <v>{"id":"M1-MyM-8c-E-2","stimulus":"&lt;p&gt;Completa la frase.&lt;/p&gt;","feedback":"&lt;p&gt;&lt;b&gt;Primavera:&lt;/b&gt; 21 marzo hasta 20 junio&lt;/p&gt;&lt;p&gt;&lt;b&gt;Verano:&lt;/b&gt; 21 junio hasta 20 septiembre&lt;/p&gt;&lt;p&gt;&lt;b&gt;Otoño:&lt;/b&gt; 21 septiembre hasta 20 diciembre&lt;/p&gt;&lt;p&gt;&lt;b&gt;Invierno:&lt;/b&gt; 21 diciembre hasta 20 marzo&lt;/p&gt;","hint":"&lt;p&gt;Hay cuatro estaciones en el año: el invierno, la primavera, el verano y el otoño.&lt;/p&gt;","template":"&lt;p&gt;Suele hacer mucho calor en {{response}}.&lt;/p&gt;","seed":{"parameters":[{"name":"Q1","label":null,"list":["primavera","invierno","otoño"]},{"name":"Q2","label":null,"list":["primavera","invierno","otoño"]}],"calculated":[{"name":"A3","label":"{{function}}","function":"verano"},{"name":"A2","label":"{{function}}","function":"{{Q2}}","incorrect":true},{"name":"A1","label":"{{function}}","function":"{{Q1}}","incorrect":true}],"uniques":true},"algorithm":{"name":"calculateOperation","template":"Cloze with drag &amp; drop","params":{"keyboard":"NUMERICAL"}}}</v>
      </c>
      <c r="C405" s="204" t="str">
        <f t="shared" si="4"/>
        <v>#REF!</v>
      </c>
      <c r="D405" s="205" t="str">
        <f t="shared" si="2"/>
        <v>#REF!</v>
      </c>
    </row>
    <row r="406" ht="15.75" customHeight="1">
      <c r="A406" s="204" t="str">
        <f>Seeds!AA429</f>
        <v>M1-MyM-8c-E-3</v>
      </c>
      <c r="B406" s="204" t="str">
        <f>Seeds!Z429</f>
        <v>{"id":"M1-MyM-8c-E-3","stimulus":"&lt;p&gt;Completa la frase.&lt;/p&gt;","feedback":"&lt;p&gt;&lt;b&gt;Primavera:&lt;/b&gt; 21 marzo hasta 20 junio&lt;/p&gt;&lt;p&gt;&lt;b&gt;Verano:&lt;/b&gt; 21 junio hasta 20 septiembre&lt;/p&gt;&lt;p&gt;&lt;b&gt;Otoño:&lt;/b&gt; 21 septiembre hasta 20 diciembre&lt;/p&gt;&lt;p&gt;&lt;b&gt;Invierno:&lt;/b&gt; 21 diciembre hasta 20 marzo&lt;/p&gt;","hint":"&lt;p&gt;Hay cuatro estaciones en el año: el invierno, la primavera, el verano y el otoño.&lt;/p&gt;","template":"&lt;p&gt;Los Reyes Magos son en {{response}}.&lt;/p&gt;","seed":{"parameters":[{"name":"Q1","label":null,"list":["primavera","verano","otoño"]},{"name":"Q2","label":null,"list":["primavera","verano","otoño"]}],"calculated":[{"name":"A3","label":"{{function}}","function":"invierno"},{"name":"A2","label":"{{function}}","function":"{{Q2}}","incorrect":true},{"name":"A1","label":"{{function}}","function":"{{Q1}}","incorrect":true}],"uniques":true},"algorithm":{"name":"calculateOperation","template":"Cloze with drag &amp; drop","params":{"keyboard":"NUMERICAL"}}}</v>
      </c>
      <c r="C406" s="204" t="str">
        <f t="shared" si="4"/>
        <v>#REF!</v>
      </c>
      <c r="D406" s="205" t="str">
        <f t="shared" si="2"/>
        <v>#REF!</v>
      </c>
    </row>
    <row r="407" ht="15.75" customHeight="1">
      <c r="A407" s="204" t="str">
        <f>Seeds!AA430</f>
        <v>M1-MyM-9a-I-1</v>
      </c>
      <c r="B407" s="204" t="str">
        <f>Seeds!Z430</f>
        <v>{"id":"M1-MyM-9a-I-1","stimulus":"&lt;p&gt;Si hoy es jueves, {{Q2}} de {{Q1}}, ¿cuál de estas opciones es cierta?&lt;/p&gt;","hint":"&lt;div style=\"display:flex; justify-content:center;\"&gt;&lt;table style=\"width: 65%;\"&gt;&lt;tbody&gt;&lt;tr&gt;&lt;td style=\"width: 33.3333%; background-color: #A2E4FA; text-align: center; vertical-align: middle;\"&gt;&lt;div style=\"display:flex; justify-content:center;\"&gt;&lt;b&gt;Ayer&lt;/b&gt;&lt;/div&gt;&lt;/td&gt;&lt;td style=\"width: 33.3333%; background-color:#A2E4FA; text-align: center; vertical-align: middle;\"&gt;&lt;div style=\"display:flex; justify-content:center;\"&gt;&lt;b&gt;Hoy&lt;/b&gt;&lt;/div&gt;&lt;/td&gt;&lt;td style=\"width: 33.3333%; background-color:#A2E4FA; text-align: center; vertical-align: middle;\"&gt;&lt;div style=\"display:flex; justify-content:center;\"&gt;&lt;b&gt;Mañana&lt;/b&gt;&lt;/div&gt;&lt;/td&gt;&lt;/tr&gt;&lt;tr&gt;&lt;td style=\"width: 33.3333%; text-align: center; vertical-align: middle;\"&gt;miércoles&lt;/td&gt;&lt;td style=\"width: 33.3333%; text-align: center; vertical-align: middle;\"&gt;jueves&lt;/td&gt;&lt;td style=\"width: 33.3333%; text-align: center; vertical-align: middle;\"&gt;&lt;span style=\"color:#A2E4FA\";&gt;&lt;b&gt;¿?&lt;/b&gt;&lt;/span&gt;&lt;/td&gt;&lt;/tr&gt;&lt;tr&gt;&lt;td style=\"width: 33.3333%; text-align: center; vertical-align: middle;\"&gt;{{T1}}&lt;/td&gt;&lt;td style=\"width: 33.3333%; text-align: center; vertical-align: middle;\"&gt;{{Q2}}&lt;/td&gt;&lt;td style=\"width: 33.3333%; text-align: center; vertical-align: middle;\"&gt;&lt;span style=\"color:#A2E4FA\";&gt;&lt;b&gt;¿?&lt;/b&gt;&lt;/span&gt;&lt;/td&gt;&lt;/tr&gt;&lt;/tbody&gt;&lt;/table&gt;&lt;/div&gt;","feedback":"&lt;div style=\"display:flex; justify-content:center;\"&gt;&lt;table style=\"width: 65%;\"&gt;&lt;tbody&gt;&lt;tr&gt;&lt;td style=\"width: 33.3333%; background-color: #A2E4FA; text-align: center; vertical-align: middle;\"&gt;&lt;div style=\"display:flex; justify-content:center;\"&gt;&lt;b&gt;Ayer&lt;/b&gt;&lt;/div&gt;&lt;/td&gt;&lt;td style=\"width: 33.3333%; background-color:#A2E4FA; text-align: center; vertical-align: middle;\"&gt;&lt;div style=\"display:flex; justify-content:center;\"&gt;&lt;b&gt;Hoy&lt;/b&gt;&lt;/div&gt;&lt;/td&gt;&lt;td style=\"width: 33.3333%; background-color:#A2E4FA; text-align: center; vertical-align: middle;\"&gt;&lt;div style=\"display:flex; justify-content:center;\"&gt;&lt;b&gt;Mañana&lt;/b&gt;&lt;/div&gt;&lt;/td&gt;&lt;/tr&gt;&lt;tr&gt;&lt;td style=\"width: 33.3333%; text-align: center; vertical-align: middle;\"&gt;miércoles&lt;/td&gt;&lt;td style=\"width: 33.3333%; text-align: center; vertical-align: middle;\"&gt;jueves&lt;/td&gt;&lt;td style=\"width: 33.3333%; text-align: center; vertical-align: middle;\"&gt;viernes&lt;/td&gt;&lt;/tr&gt;&lt;tr&gt;&lt;td style=\"width: 33.3333%; text-align: center; vertical-align: middle;\"&gt;{{T1}}&lt;/td&gt;&lt;td style=\"width: 33.3333%; text-align: center; vertical-align: middle;\"&gt;{{Q2}}&lt;/td&gt;&lt;td style=\"width: 33.3333%; text-align: center; vertical-align: middle;\"&gt;{{T2}}&lt;/td&gt;&lt;/tr&gt;&lt;/tbody&gt;&lt;/table&gt;&lt;/div&gt;","seed":{"parameters":[{"name":"Q1","label":null,"list":["enero","febrero","marzo","abril","mayo","junio","julio","agosto","septiembre","octubre","noviembre","diciembre"]},{"name":"Q2","label":null,"min":2,"max":27,"step":1},{"name":"Q3","label":null,"list":["enero","febrero","marzo","abril","mayo","junio","julio","agosto","septiembre","octubre","noviembre","diciembre"]},{"name":"Q4","label":null,"list":["lunes","martes","viernes","sábado","domingo"]},{"name":"Q5","label":null,"list":["lunes","martes","miércoles","sábado","domingo"]}],"calculated":[{"name":"T1","function":"{{Q2}}-1","temp":true},{"name":"T2","function":"{{Q2}}+1","temp":true},{"name":"A1","label":"Ayer fue miércoles."},{"name":"A2","label":"Ayer fue {{T1}} de {{Q1}}."},{"name":"A3","label":"Mañana es viernes."},{"name":"A4","label":"Mañana es {{T2}} de {{Q1}}."},{"name":"A5","label":"Ayer fue {{Q4}}.","incorrect":true},{"name":"A6","label":"Ayer fue {{T1}} de {{Q3}}.","incorrect":true},{"name":"A7","label":"Mañana es {{Q5}}.","incorrect":true},{"name":"A8","label":"Mañana es {{T1}} de {{Q1}}.","incorrect":true}],"uniques":true},"algorithm":{"name":"trueFalse","template":"Multiple choice – standard","params":{"countCorrect":1,"countIncorrect":2,"showCheckIcon":true,"columns":1}}}</v>
      </c>
      <c r="C407" s="204" t="str">
        <f t="shared" si="4"/>
        <v>#REF!</v>
      </c>
      <c r="D407" s="205" t="str">
        <f t="shared" si="2"/>
        <v>#REF!</v>
      </c>
    </row>
    <row r="408" ht="15.75" customHeight="1">
      <c r="A408" s="204" t="str">
        <f>Seeds!AA431</f>
        <v>M1-MyM-9a-I-2</v>
      </c>
      <c r="B408" s="204" t="str">
        <f>Seeds!Z431</f>
        <v>{"id":"M1-MyM-9a-I-2","stimulus":"&lt;p&gt;Si hoy es lunes, {{Q2}} de {{Q1}}, ¿cuál de estas opciones es cierta?&lt;/p&gt;","hint":"&lt;div style=\"display:flex; justify-content:center;\"&gt;&lt;table style=\"width: 65%;\"&gt;&lt;tbody&gt;&lt;tr&gt;&lt;td style=\"width: 33.3333%; background-color: #A2E4FA; text-align: center; vertical-align: middle;\"&gt;&lt;div style=\"display:flex; justify-content:center;\"&gt;&lt;b&gt;Ayer&lt;/b&gt;&lt;/div&gt;&lt;/td&gt;&lt;td style=\"width: 33.3333%; background-color:#A2E4FA; text-align: center; vertical-align: middle;\"&gt;&lt;div style=\"display:flex; justify-content:center;\"&gt;&lt;b&gt;Hoy&lt;/b&gt;&lt;/div&gt;&lt;/td&gt;&lt;td style=\"width: 33.3333%; background-color:#A2E4FA; text-align: center; vertical-align: middle;\"&gt;&lt;div style=\"display:flex; justify-content:center;\"&gt;&lt;b&gt;Mañana&lt;/b&gt;&lt;/div&gt;&lt;/td&gt;&lt;/tr&gt;&lt;tr&gt;&lt;td style=\"width: 33.3333%; text-align: center; vertical-align: middle;\"&gt;domingo&lt;/td&gt;&lt;td style=\"width: 33.3333%; text-align: center; vertical-align: middle;\"&gt;lunes&lt;/td&gt;&lt;td style=\"width: 33.3333%; text-align: center; vertical-align: middle;\"&gt;&lt;span style=\"color:#A2E4FA\";&gt;&lt;b&gt;¿?&lt;/b&gt;&lt;/span&gt;&lt;/td&gt;&lt;/tr&gt;&lt;tr&gt;&lt;td style=\"width: 33.3333%; text-align: center; vertical-align: middle;\"&gt;{{T1}}&lt;/td&gt;&lt;td style=\"width: 33.3333%; text-align: center; vertical-align: middle;\"&gt;{{Q2}}&lt;/td&gt;&lt;td style=\"width: 33.3333%; text-align: center; vertical-align: middle;\"&gt;&lt;span style=\"color:#A2E4FA\";&gt;&lt;b&gt;¿?&lt;/b&gt;&lt;/span&gt;&lt;/td&gt;&lt;/tr&gt;&lt;/tbody&gt;&lt;/table&gt;&lt;/div&gt;","feedback":"&lt;div style=\"display:flex; justify-content:center;\"&gt;&lt;table style=\"width: 65%;\"&gt;&lt;tbody&gt;&lt;tr&gt;&lt;td style=\"width: 33.3333%; background-color: #A2E4FA; text-align: center; vertical-align: middle;\"&gt;&lt;div style=\"display:flex; justify-content:center;\"&gt;&lt;b&gt;Ayer&lt;/b&gt;&lt;/div&gt;&lt;/td&gt;&lt;td style=\"width: 33.3333%; background-color:#A2E4FA; text-align: center; vertical-align: middle;\"&gt;&lt;div style=\"display:flex; justify-content:center;\"&gt;&lt;b&gt;Hoy&lt;/b&gt;&lt;/div&gt;&lt;/td&gt;&lt;td style=\"width: 33.3333%; background-color:#A2E4FA; text-align: center; vertical-align: middle;\"&gt;&lt;div style=\"display:flex; justify-content:center;\"&gt;&lt;b&gt;Mañana&lt;/b&gt;&lt;/div&gt;&lt;/td&gt;&lt;/tr&gt;&lt;tr&gt;&lt;td style=\"width: 33.3333%; text-align: center; vertical-align: middle;\"&gt;domingo&lt;/td&gt;&lt;td style=\"width: 33.3333%; text-align: center; vertical-align: middle;\"&gt;lunes&lt;/td&gt;&lt;td style=\"width: 33.3333%; text-align: center; vertical-align: middle;\"&gt;martes&lt;/td&gt;&lt;/tr&gt;&lt;tr&gt;&lt;td style=\"width: 33.3333%; text-align: center; vertical-align: middle;\"&gt;{{T1}}&lt;/td&gt;&lt;td style=\"width: 33.3333%; text-align: center; vertical-align: middle;\"&gt;{{Q2}}&lt;/td&gt;&lt;td style=\"width: 33.3333%; text-align: center; vertical-align: middle;\"&gt;{{T2}}&lt;/td&gt;&lt;/tr&gt;&lt;/tbody&gt;&lt;/table&gt;&lt;/div&gt;","seed":{"parameters":[{"name":"Q1","label":null,"list":["enero","febrero","marzo","abril","mayo","junio","julio","agosto","septiembre","octubre","noviembre","diciembre"]},{"name":"Q2","label":null,"min":2,"max":27,"step":1},{"name":"Q3","label":null,"list":["enero","febrero","marzo","abril","mayo","junio","julio","agosto","septiembre","octubre","noviembre","diciembre"]},{"name":"Q4","label":null,"list":["jueves","miércoles","viernes","sábado","domingo"]},{"name":"Q5","label":null,"list":["martes","miércoles","jueves","viernes","sábado","domingo"]},{"name":"Q6","label":null,"list":["martes","miércoles","jueves","viernes","sábado"]}],"calculated":[{"name":"T1","function":"{{Q2}}-1","temp":true},{"name":"T2","function":"{{Q2}}+1","temp":true},{"name":"A1","label":"Mañana es martes."},{"name":"A2","label":"Ayer fue {{T1}} de {{Q1}}."},{"name":"A3","label":"Ayer fue domingo."},{"name":"A4","label":"Mañana es {{T2}} de {{Q1}}."},{"name":"A5","label":"Hoy es lunes."},{"name":"A6","label":"Mañana es {{Q4}}.","incorrect":true},{"name":"A7","label":"Ayer fue {{T2}} de {{Q1}}.","incorrect":true},{"name":"A8","label":"Ayer fue {{Q6}}.","incorrect":true},{"name":"A9","label":"Mañana es {{T2}} de {{Q3}}.","incorrect":true},{"name":"A10","label":"Hoy es {{Q5}}.","incorrect":true}],"uniques":true},"algorithm":{"name":"trueFalse","template":"Multiple choice – standard","params":{"countCorrect":1,"countIncorrect":2,"showCheckIcon":true,"columns":1}}}</v>
      </c>
      <c r="C408" s="204" t="str">
        <f t="shared" si="4"/>
        <v>#REF!</v>
      </c>
      <c r="D408" s="205" t="str">
        <f t="shared" si="2"/>
        <v>#REF!</v>
      </c>
    </row>
    <row r="409" ht="15.75" customHeight="1">
      <c r="A409" s="204" t="str">
        <f>Seeds!AA432</f>
        <v>M1-MyM-9a-I-3</v>
      </c>
      <c r="B409" s="204" t="str">
        <f>Seeds!Z432</f>
        <v>{"id":"M1-MyM-9a-I-3","stimulus":"&lt;p&gt;Si hoy es domingo, {{Q2}} de {{Q1}}, ¿cuál de estas opciones es cierta?&lt;/p&gt;","hint":"&lt;div style=\"display:flex; justify-content:center;\"&gt;&lt;table style=\"width: 65%;\"&gt;&lt;tbody&gt;&lt;tr&gt;&lt;td style=\"width: 33.3333%; background-color: #95cae9; text-align: center; vertical-align: middle;\"&gt;&lt;div style=\"display:flex; justify-content:center;\"&gt;&lt;b&gt;Ayer&lt;/b&gt;&lt;/div&gt;&lt;/td&gt;&lt;td style=\"width: 33.3333%; background-color:#95cae9; text-align: center; vertical-align: middle;\"&gt;&lt;div style=\"display:flex; justify-content:center;\"&gt;&lt;b&gt;Hoy&lt;/b&gt;&lt;/div&gt;&lt;/td&gt;&lt;td style=\"width: 33.3333%; background-color:#95cae9; text-align: center; vertical-align: middle;\"&gt;&lt;div style=\"display:flex; justify-content:center;\"&gt;&lt;b&gt;Mañana&lt;/b&gt;&lt;/div&gt;&lt;/td&gt;&lt;/tr&gt;&lt;tr&gt;&lt;td style=\"width: 33.3333%; text-align: center; vertical-align: middle;\"&gt;sábado&lt;/td&gt;&lt;td style=\"width: 33.3333%; text-align: center; vertical-align: middle;\"&gt;domingo&lt;/td&gt;&lt;td style=\"width: 33.3333%; text-align: center; vertical-align: middle;\"&gt;&lt;span style=\"color:#95cae9\";&gt;&lt;b&gt;¿?&lt;/b&gt;&lt;/span&gt;&lt;/td&gt;&lt;/tr&gt;&lt;tr&gt;&lt;td style=\"width: 33.3333%; text-align: center; vertical-align: middle;\"&gt;{{T1}}&lt;/td&gt;&lt;td style=\"width: 33.3333%; text-align: center; vertical-align: middle;\"&gt;{{Q2}}&lt;/td&gt;&lt;td style=\"width: 33.3333%; text-align: center; vertical-align: middle;\"&gt;&lt;span style=\"color:#95cae9\";&gt;&lt;b&gt;¿?&lt;/b&gt;&lt;/span&gt;&lt;/td&gt;&lt;/tr&gt;&lt;/tbody&gt;&lt;/table&gt;&lt;/div&gt;","feedback":"&lt;div style=\"display:flex; justify-content:center;\"&gt;&lt;table style=\"width: 65%;\"&gt;&lt;tbody&gt;&lt;tr&gt;&lt;td style=\"width: 33.3333%; background-color: #95cae9; text-align: center; vertical-align: middle;\"&gt;&lt;div style=\"display:flex; justify-content:center;\"&gt;&lt;b&gt;Ayer&lt;/b&gt;&lt;/div&gt;&lt;/td&gt;&lt;td style=\"width: 33.3333%; background-color:#95cae9; text-align: center; vertical-align: middle;\"&gt;&lt;div style=\"display:flex; justify-content:center;\"&gt;&lt;b&gt;Hoy&lt;/b&gt;&lt;/div&gt;&lt;/td&gt;&lt;td style=\"width: 33.3333%; background-color:#95cae9; text-align: center; vertical-align: middle;\"&gt;&lt;div style=\"display:flex; justify-content:center;\"&gt;&lt;b&gt;Mañana&lt;/b&gt;&lt;/div&gt;&lt;/td&gt;&lt;/tr&gt;&lt;tr&gt;&lt;td style=\"width: 33.3333%; text-align: center; vertical-align: middle;\"&gt;sábado&lt;/td&gt;&lt;td style=\"width: 33.3333%; text-align: center; vertical-align: middle;\"&gt;domingo&lt;/td&gt;&lt;td style=\"width: 33.3333%; text-align: center; vertical-align: middle;\"&gt;lunes&lt;/td&gt;&lt;/tr&gt;&lt;tr&gt;&lt;td style=\"width: 33.3333%; text-align: center; vertical-align: middle;\"&gt;{{T1}}&lt;/td&gt;&lt;td style=\"width: 33.3333%; text-align: center; vertical-align: middle;\"&gt;{{Q2}}&lt;/td&gt;&lt;td style=\"width: 33.3333%; text-align: center; vertical-align: middle;\"&gt;{{T2}}&lt;/td&gt;&lt;/tr&gt;&lt;/tbody&gt;&lt;/table&gt;&lt;/div&gt;","seed":{"parameters":[{"name":"Q1","label":null,"list":["enero","febrero","marzo","abril","mayo","junio","julio","agosto","septiembre","octubre","noviembre","diciembre"]},{"name":"Q2","label":null,"min":2,"max":27,"step":1},{"name":"Q3","label":null,"list":["enero","febrero","marzo","abril","mayo","junio","julio","agosto","septiembre","octubre","noviembre","diciembre"]},{"name":"Q4","label":null,"list":["martes","jueves","miércoles","viernes","sábado"]},{"name":"Q5","label":null,"list":["martes","miércoles","jueves","viernes","lunes"]}],"calculated":[{"name":"T1","function":"{{Q2}}-1","temp":true},{"name":"T2","function":"{{Q2}}+1","temp":true},{"name":"A1","label":"Mañana es lunes."},{"name":"A2","label":"Ayer fue {{T1}} de {{Q1}}."},{"name":"A3","label":"Ayer fue sábado."},{"name":"A4","label":"Mañana es {{T2}} de {{Q1}}."},{"name":"A5","label":"Hoy es domingo."},{"name":"A6","label":"Mañana es {{Q4}}.","incorrect":true},{"name":"A7","label":"Ayer fue {{T2}} de {{Q1}}.","incorrect":true},{"name":"A8","label":"Ayer fue {{Q5}}.","incorrect":true},{"name":"A9","label":"Mañana es {{T2}} de {{Q3}}.","incorrect":true}],"uniques":true},"algorithm":{"name":"trueFalse","template":"Multiple choice – standard","params":{"countCorrect":1,"countIncorrect":2,"showCheckIcon":true,"columns":1}}}</v>
      </c>
      <c r="C409" s="204" t="str">
        <f t="shared" si="4"/>
        <v>#REF!</v>
      </c>
      <c r="D409" s="205" t="str">
        <f t="shared" si="2"/>
        <v>#REF!</v>
      </c>
    </row>
    <row r="410" ht="15.75" customHeight="1">
      <c r="A410" s="204" t="str">
        <f>Seeds!AA433</f>
        <v>M1-MyM-9a-E-1</v>
      </c>
      <c r="B410" s="204" t="str">
        <f>Seeds!Z433</f>
        <v>{"id":"M1-MyM-9a-E-1","stimulus":"&lt;p&gt;Completa la oración.&lt;/p&gt;","template":"&lt;p&gt;Hoy es martes {{T1}}.&lt;/p&gt;&lt;p&gt;Mañana será {{response}} {{response}}.&lt;/p&gt;","hint":"&lt;div style=\"display:flex; justify-content:center;\"&gt;&lt;table style=\"width: 65%;\"&gt;&lt;tbody&gt;&lt;tr&gt;&lt;td style=\"width: 33.3333%; background-color: #A2E4FA; text-align: center; vertical-align: middle;\"&gt;&lt;div style=\"display:flex; justify-content:center;\"&gt;&lt;b&gt;Ayer&lt;/b&gt;&lt;/div&gt;&lt;/td&gt;&lt;td style=\"width: 33.3333%; background-color:#A2E4FA; text-align: center; vertical-align: middle;\"&gt;&lt;div style=\"display:flex; justify-content:center;\"&gt;&lt;b&gt;Hoy&lt;/b&gt;&lt;/div&gt;&lt;/td&gt;&lt;td style=\"width: 33.3333%; background-color:#A2E4FA; text-align: center; vertical-align: middle;\"&gt;&lt;div style=\"display:flex; justify-content:center;\"&gt;&lt;b&gt;Mañana&lt;/b&gt;&lt;/div&gt;&lt;/td&gt;&lt;/tr&gt;&lt;tr&gt;&lt;td style=\"width: 33.3333%; text-align: center; vertical-align: middle;\"&gt;lunes&lt;/td&gt;&lt;td style=\"width: 33.3333%; text-align: center; vertical-align: middle;\"&gt;martes&lt;/td&gt;&lt;td style=\"width: 33.3333%; text-align: center; vertical-align: middle;\"&gt;&lt;span style=\"color:#A2E4FA\";&gt;&lt;b&gt;¿?&lt;/b&gt;&lt;/span&gt;&lt;/td&gt;&lt;/tr&gt;&lt;tr&gt;&lt;td style=\"width: 33.3333%; text-align: center; vertical-align: middle;\"&gt;{{T2}}&lt;/td&gt;&lt;td style=\"width: 33.3333%; text-align: center; vertical-align: middle;\"&gt;{{T1}}&lt;/td&gt;&lt;td style=\"width: 33.3333%; text-align: center; vertical-align: middle;\"&gt;&lt;span style=\"color:#A2E4FA\";&gt;&lt;b&gt;¿?&lt;/b&gt;&lt;/span&gt;&lt;/td&gt;&lt;/tr&gt;&lt;/tbody&gt;&lt;/table&gt;&lt;/div&gt;","feedback":"&lt;div style=\"display:flex; justify-content:center;\"&gt;&lt;table style=\"width: 65%;\"&gt;&lt;tbody&gt;&lt;tr&gt;&lt;td style=\"width: 33.3333%; background-color: #A2E4FA; text-align: center; vertical-align: middle;\"&gt;&lt;div style=\"display:flex; justify-content:center;\"&gt;&lt;b&gt;Ayer&lt;/b&gt;&lt;/div&gt;&lt;/td&gt;&lt;td style=\"width: 33.3333%; background-color:#A2E4FA; text-align: center; vertical-align: middle;\"&gt;&lt;div style=\"display:flex; justify-content:center;\"&gt;&lt;b&gt;Hoy&lt;/b&gt;&lt;/div&gt;&lt;/td&gt;&lt;td style=\"width: 33.3333%; background-color:#A2E4FA; text-align: center; vertical-align: middle;\"&gt;&lt;div style=\"display:flex; justify-content:center;\"&gt;&lt;b&gt;Mañana&lt;/b&gt;&lt;/div&gt;&lt;/td&gt;&lt;/tr&gt;&lt;tr&gt;&lt;td style=\"width: 33.3333%; text-align: center; vertical-align: middle;\"&gt;lunes&lt;/td&gt;&lt;td style=\"width: 33.3333%; text-align: center; vertical-align: middle;\"&gt;martes&lt;/td&gt;&lt;td style=\"width: 33.3333%; text-align: center; vertical-align: middle;\"&gt;miércoles&lt;/td&gt;&lt;/tr&gt;&lt;tr&gt;&lt;td style=\"width: 33.3333%; text-align: center; vertical-align: middle;\"&gt;{{T2}}&lt;/td&gt;&lt;td style=\"width: 33.3333%; text-align: center; vertical-align: middle;\"&gt;{{T1}}&lt;/td&gt;&lt;td style=\"width: 33.3333%; text-align: center; vertical-align: middle;\"&gt;{{Q1}}&lt;/td&gt;&lt;/tr&gt;&lt;/tbody&gt;&lt;/table&gt;&lt;/div&gt;","seed":{"parameters":[{"name":"Q1","label":null,"min":3,"max":27,"step":1},{"name":"Q2","label":null,"min":2,"max":27,"step":1},{"name":"Q3","label":null,"list":["lunes","martes","jueves","viernes","sábado","domingo"]},{"name":"Q4","label":null,"list":["lunes","martes","jueves","viernes","sábado","domingo"]}],"calculated":[{"name":"T1","function":"{{Q1}}-1","temp":true},{"name":"T2","function":"{{Q1}}-2","temp":true},{"name":"A1","label":"miércoles"},{"name":"A2","label":"{{Q1}}"},{"name":"A3","label":"{{Q2}}","incorrect":true},{"name":"A4","label":"{{Q3}}","incorrect":true},{"name":"A5","label":"{{Q4}}","incorrect":true}],"uniques":true},"algorithm":{"name":"calculateOperation","template":"Cloze with drag &amp; drop","params":{"keyboard":"NUMERICAL"}}}</v>
      </c>
      <c r="C410" s="204" t="str">
        <f t="shared" si="4"/>
        <v>#REF!</v>
      </c>
      <c r="D410" s="205" t="str">
        <f t="shared" si="2"/>
        <v>#REF!</v>
      </c>
    </row>
    <row r="411" ht="15.75" customHeight="1">
      <c r="A411" s="204" t="str">
        <f>Seeds!AA434</f>
        <v>M1-MyM-9a-E-2</v>
      </c>
      <c r="B411" s="204" t="str">
        <f>Seeds!Z434</f>
        <v>{"id":"M1-MyM-9a-E-2","stimulus":"&lt;p&gt;Completa la oración.&lt;/p&gt;","template":"&lt;p&gt;Hoy es domingo {{T1}}.&lt;/p&gt;&lt;p&gt;Mañana será {{response}} {{response}}.&lt;/p&gt;","hint":"&lt;div style=\"display:flex; justify-content:center;\"&gt;&lt;table style=\"width: 65%;\"&gt;&lt;tbody&gt;&lt;tr&gt;&lt;td style=\"width: 33.3333%; background-color: #A2E4FA; text-align: center; vertical-align: middle;\"&gt;&lt;div style=\"display:flex; justify-content:center;\"&gt;&lt;b&gt;Ayer&lt;/b&gt;&lt;/div&gt;&lt;/td&gt;&lt;td style=\"width: 33.3333%; background-color:#A2E4FA; text-align: center; vertical-align: middle;\"&gt;&lt;div style=\"display:flex; justify-content:center;\"&gt;&lt;b&gt;Hoy&lt;/b&gt;&lt;/div&gt;&lt;/td&gt;&lt;td style=\"width: 33.3333%; background-color:#A2E4FA; text-align: center; vertical-align: middle;\"&gt;&lt;div style=\"display:flex; justify-content:center;\"&gt;&lt;b&gt;Mañana&lt;/b&gt;&lt;/div&gt;&lt;/td&gt;&lt;/tr&gt;&lt;tr&gt;&lt;td style=\"width: 33.3333%; text-align: center; vertical-align: middle;\"&gt;sábado&lt;/td&gt;&lt;td style=\"width: 33.3333%; text-align: center; vertical-align: middle;\"&gt;domingo&lt;/td&gt;&lt;td style=\"width: 33.3333%; text-align: center; vertical-align: middle;\"&gt;&lt;span style=\"color:#A2E4FA\";&gt;&lt;b&gt;¿?&lt;/b&gt;&lt;/span&gt;&lt;/td&gt;&lt;/tr&gt;&lt;tr&gt;&lt;td style=\"width: 33.3333%; text-align: center; vertical-align: middle;\"&gt;{{T2}}&lt;/td&gt;&lt;td style=\"width: 33.3333%; text-align: center; vertical-align: middle;\"&gt;{{T1}}&lt;/td&gt;&lt;td style=\"width: 33.3333%; text-align: center; vertical-align: middle;\"&gt;&lt;span style=\"color:#A2E4FA\";&gt;&lt;b&gt;¿?&lt;/b&gt;&lt;/span&gt;&lt;/td&gt;&lt;/tr&gt;&lt;/tbody&gt;&lt;/table&gt;&lt;/div&gt;","feedback":"&lt;div style=\"display:flex; justify-content:center;\"&gt;&lt;table style=\"width: 65%;\"&gt;&lt;tbody&gt;&lt;tr&gt;&lt;td style=\"width: 33.3333%; background-color: #A2E4FA; text-align: center; vertical-align: middle;\"&gt;&lt;div style=\"display:flex; justify-content:center;\"&gt;&lt;b&gt;Ayer&lt;/b&gt;&lt;/div&gt;&lt;/td&gt;&lt;td style=\"width: 33.3333%; background-color:#A2E4FA; text-align: center; vertical-align: middle;\"&gt;&lt;div style=\"display:flex; justify-content:center;\"&gt;&lt;b&gt;Hoy&lt;/b&gt;&lt;/div&gt;&lt;/td&gt;&lt;td style=\"width: 33.3333%; background-color:#A2E4FA; text-align: center; vertical-align: middle;\"&gt;&lt;div style=\"display:flex; justify-content:center;\"&gt;&lt;b&gt;Mañana&lt;/b&gt;&lt;/div&gt;&lt;/td&gt;&lt;/tr&gt;&lt;tr&gt;&lt;td style=\"width: 33.3333%; text-align: center; vertical-align: middle;\"&gt;sábado&lt;/td&gt;&lt;td style=\"width: 33.3333%; text-align: center; vertical-align: middle;\"&gt;domingo&lt;/td&gt;&lt;td style=\"width: 33.3333%; text-align: center; vertical-align: middle;\"&gt;lunes&lt;/td&gt;&lt;/tr&gt;&lt;tr&gt;&lt;td style=\"width: 33.3333%; text-align: center; vertical-align: middle;\"&gt;{{T2}}&lt;/td&gt;&lt;td style=\"width: 33.3333%; text-align: center; vertical-align: middle;\"&gt;{{T1}}&lt;/td&gt;&lt;td style=\"width: 33.3333%; text-align: center; vertical-align: middle;\"&gt;{{Q1}}&lt;/td&gt;&lt;/tr&gt;&lt;/tbody&gt;&lt;/table&gt;&lt;/div&gt;","seed":{"parameters":[{"name":"Q1","label":null,"min":3,"max":27,"step":1},{"name":"Q2","label":null,"min":2,"max":27,"step":1},{"name":"Q3","label":null,"list":["martes","miércoles","jueves","viernes","sábado","domingo"]},{"name":"Q4","label":null,"list":["martes","miércoles","jueves","viernes","sábado","domingo"]}],"calculated":[{"name":"T1","function":"{{Q1}}-1","temp":true},{"name":"T2","function":"{{Q1}}-2","temp":true},{"name":"A1","label":"lunes"},{"name":"A2","label":"{{Q1}}"},{"name":"A3","label":"{{Q2}}","incorrect":true},{"name":"A4","label":"{{Q3}}","incorrect":true},{"name":"A5","label":"{{Q4}}","incorrect":true}],"uniques":true},"algorithm":{"name":"calculateOperation","template":"Cloze with drag &amp; drop","params":{"keyboard":"NUMERICAL"}}}</v>
      </c>
      <c r="C411" s="204" t="str">
        <f t="shared" si="4"/>
        <v>#REF!</v>
      </c>
      <c r="D411" s="205" t="str">
        <f t="shared" si="2"/>
        <v>#REF!</v>
      </c>
    </row>
    <row r="412" ht="15.75" customHeight="1">
      <c r="A412" s="204" t="str">
        <f>Seeds!AA435</f>
        <v>M1-MyM-9a-E-3</v>
      </c>
      <c r="B412" s="204" t="str">
        <f>Seeds!Z435</f>
        <v>{"id":"M1-MyM-9a-E-3","stimulus":"&lt;p&gt;Completa la oración.&lt;/p&gt;","template":"&lt;p&gt;Hoy es sábado {{T1}}.&lt;/p&gt;&lt;p&gt;Ayer fue {{response}} {{response}}.&lt;/p&gt;","hint":"&lt;div style=\"display:flex; justify-content:center;\"&gt;&lt;table style=\"width: 65%;\"&gt;&lt;tbody&gt;&lt;tr&gt;&lt;td style=\"width: 33.3333%; background-color: #A2E4FA; text-align: center; vertical-align: middle;\"&gt;&lt;div style=\"display:flex; justify-content:center;\"&gt;&lt;b&gt;Ayer&lt;/b&gt;&lt;/div&gt;&lt;/td&gt;&lt;td style=\"width: 33.3333%; background-color:#A2E4FA; text-align: center; vertical-align: middle;\"&gt;&lt;div style=\"display:flex; justify-content:center;\"&gt;&lt;b&gt;Hoy&lt;/b&gt;&lt;/div&gt;&lt;/td&gt;&lt;td style=\"width: 33.3333%; background-color:#A2E4FA; text-align: center; vertical-align: middle;\"&gt;&lt;div style=\"display:flex; justify-content:center;\"&gt;&lt;b&gt;Mañana&lt;/b&gt;&lt;/div&gt;&lt;/td&gt;&lt;/tr&gt;&lt;tr&gt;&lt;td style=\"width: 33.3333%; text-align: center; vertical-align: middle;\"&gt;&lt;span style=\"color:#A2E4FA\";&gt;&lt;b&gt;¿?&lt;/b&gt;&lt;/span&gt;&lt;/td&gt;&lt;td style=\"width: 33.3333%; text-align: center; vertical-align: middle;\"&gt;sábado&lt;/td&gt;&lt;td style=\"width: 33.3333%; text-align: center; vertical-align: middle;\"&gt;domingo&lt;/td&gt;&lt;/tr&gt;&lt;tr&gt;&lt;td style=\"width: 33.3333%; text-align: center; vertical-align: middle;\"&gt;&lt;span style=\"color:#A2E4FA\";&gt;&lt;b&gt;¿?&lt;/b&gt;&lt;/span&gt;&lt;/td&gt;&lt;td style=\"width: 33.3333%; text-align: center; vertical-align: middle;\"&gt;{{T1}}&lt;/td&gt;&lt;td style=\"width: 33.3333%; text-align: center; vertical-align: middle;\"&gt;{{T2}}&lt;/td&gt;&lt;/tr&gt;&lt;/tbody&gt;&lt;/table&gt;&lt;/div&gt;","feedback":"&lt;div style=\"display:flex; justify-content:center;\"&gt;&lt;table style=\"width: 65%;\"&gt;&lt;tbody&gt;&lt;tr&gt;&lt;td style=\"width: 33.3333%; background-color: #A2E4FA; text-align: center; vertical-align: middle;\"&gt;&lt;div style=\"display:flex; justify-content:center;\"&gt;&lt;b&gt;Ayer&lt;/b&gt;&lt;/div&gt;&lt;/td&gt;&lt;td style=\"width: 33.3333%; background-color:#A2E4FA; text-align: center; vertical-align: middle;\"&gt;&lt;div style=\"display:flex; justify-content:center;\"&gt;&lt;b&gt;Hoy&lt;/b&gt;&lt;/div&gt;&lt;/td&gt;&lt;td style=\"width: 33.3333%; background-color:#A2E4FA; text-align: center; vertical-align: middle;\"&gt;&lt;div style=\"display:flex; justify-content:center;\"&gt;&lt;b&gt;Mañana&lt;/b&gt;&lt;/div&gt;&lt;/td&gt;&lt;/tr&gt;&lt;tr&gt;&lt;td style=\"width: 33.3333%; text-align: center; vertical-align: middle;\"&gt;viernes&lt;/td&gt;&lt;td style=\"width: 33.3333%; text-align: center; vertical-align: middle;\"&gt;sábado&lt;/td&gt;&lt;td style=\"width: 33.3333%; text-align: center; vertical-align: middle;\"&gt;domingo&lt;/td&gt;&lt;/tr&gt;&lt;tr&gt;&lt;td style=\"width: 33.3333%; text-align: center; vertical-align: middle;\"&gt;{{Q1}}&lt;/td&gt;&lt;td style=\"width: 33.3333%; text-align: center; vertical-align: middle;\"&gt;{{T1}}&lt;/td&gt;&lt;td style=\"width: 33.3333%; text-align: center; vertical-align: middle;\"&gt;{{T2}}&lt;/td&gt;&lt;/tr&gt;&lt;/tbody&gt;&lt;/table&gt;&lt;/div&gt;","seed":{"parameters":[{"name":"Q1","label":null,"min":3,"max":27,"step":1},{"name":"Q2","label":null,"min":2,"max":27,"step":1},{"name":"Q3","label":null,"list":["lunes","martes","miércoles","jueves","sábado","domingo"]},{"name":"Q4","label":null,"list":["lunes","martes","miércoles","jueves","sábado","domingo"]}],"calculated":[{"name":"T1","function":"{{Q1}}+1","temp":true},{"name":"T2","function":"{{Q1}}+2","temp":true},{"name":"A1","label":"viernes"},{"name":"A2","label":"{{Q1}}"},{"name":"A3","label":"{{Q2}}","incorrect":true},{"name":"A4","label":"{{Q3}}","incorrect":true},{"name":"A5","label":"{{Q4}}","incorrect":true}],"uniques":true},"algorithm":{"name":"calculateOperation","template":"Cloze with drag &amp; drop","params":{"keyboard":"NUMERICAL"}}}</v>
      </c>
      <c r="C412" s="204" t="str">
        <f t="shared" si="4"/>
        <v>#REF!</v>
      </c>
      <c r="D412" s="205" t="str">
        <f t="shared" si="2"/>
        <v>#REF!</v>
      </c>
    </row>
    <row r="413" ht="15.75" customHeight="1">
      <c r="A413" s="204" t="str">
        <f>Seeds!AA436</f>
        <v>M1-MyM-9a-E-4</v>
      </c>
      <c r="B413" s="204" t="str">
        <f>Seeds!Z436</f>
        <v>{"id":"M1-MyM-9a-E-4","stimulus":"&lt;p&gt;Completa la oración.&lt;/p&gt;","template":"&lt;p&gt;Hoy es jueves {{T1}}.&lt;/p&gt;&lt;p&gt;Ayer fue {{response}} {{response}}.&lt;/p&gt;","hint":"&lt;div style=\"display:flex; justify-content:center;\"&gt;&lt;table style=\"width: 65%;\"&gt;&lt;tbody&gt;&lt;tr&gt;&lt;td style=\"width: 33.3333%; background-color: #A2E4FA; text-align: center; vertical-align: middle;\"&gt;&lt;div style=\"display:flex; justify-content:center;\"&gt;&lt;b&gt;Ayer&lt;/b&gt;&lt;/div&gt;&lt;/td&gt;&lt;td style=\"width: 33.3333%; background-color:#A2E4FA; text-align: center; vertical-align: middle;\"&gt;&lt;div style=\"display:flex; justify-content:center;\"&gt;&lt;b&gt;Hoy&lt;/b&gt;&lt;/div&gt;&lt;/td&gt;&lt;td style=\"width: 33.3333%; background-color:#A2E4FA; text-align: center; vertical-align: middle;\"&gt;&lt;div style=\"display:flex; justify-content:center;\"&gt;&lt;b&gt;Mañana&lt;/b&gt;&lt;/div&gt;&lt;/td&gt;&lt;/tr&gt;&lt;tr&gt;&lt;td style=\"width: 33.3333%; text-align: center; vertical-align: middle;\"&gt;&lt;span style=\"color:#A2E4FA\";&gt;&lt;b&gt;¿?&lt;/b&gt;&lt;/span&gt;&lt;/td&gt;&lt;td style=\"width: 33.3333%; text-align: center; vertical-align: middle;\"&gt;jueves&lt;/td&gt;&lt;td style=\"width: 33.3333%; text-align: center; vertical-align: middle;\"&gt;viernes&lt;/td&gt;&lt;/tr&gt;&lt;tr&gt;&lt;td style=\"width: 33.3333%; text-align: center; vertical-align: middle;\"&gt;&lt;span style=\"color:#A2E4FA\";&gt;&lt;b&gt;¿?&lt;/b&gt;&lt;/span&gt;&lt;/td&gt;&lt;td style=\"width: 33.3333%; text-align: center; vertical-align: middle;\"&gt;{{T1}}&lt;/td&gt;&lt;td style=\"width: 33.3333%; text-align: center; vertical-align: middle;\"&gt;{{T2}}&lt;/td&gt;&lt;/tr&gt;&lt;/tbody&gt;&lt;/table&gt;&lt;/div&gt;","feedback":"&lt;div style=\"display:flex; justify-content:center;\"&gt;&lt;table style=\"width: 65%;\"&gt;&lt;tbody&gt;&lt;tr&gt;&lt;td style=\"width: 33.3333%; background-color: #A2E4FA; text-align: center; vertical-align: middle;\"&gt;&lt;div style=\"display:flex; justify-content:center;\"&gt;&lt;b&gt;Ayer&lt;/b&gt;&lt;/div&gt;&lt;/td&gt;&lt;td style=\"width: 33.3333%; background-color:#A2E4FA; text-align: center; vertical-align: middle;\"&gt;&lt;div style=\"display:flex; justify-content:center;\"&gt;&lt;b&gt;Hoy&lt;/b&gt;&lt;/div&gt;&lt;/td&gt;&lt;td style=\"width: 33.3333%; background-color:#A2E4FA; text-align: center; vertical-align: middle;\"&gt;&lt;div style=\"display:flex; justify-content:center;\"&gt;&lt;b&gt;Mañana&lt;/b&gt;&lt;/div&gt;&lt;/td&gt;&lt;/tr&gt;&lt;tr&gt;&lt;td style=\"width: 33.3333%; text-align: center; vertical-align: middle;\"&gt;miércoles&lt;/td&gt;&lt;td style=\"width: 33.3333%; text-align: center; vertical-align: middle;\"&gt;jueves&lt;/td&gt;&lt;td style=\"width: 33.3333%; text-align: center; vertical-align: middle;\"&gt;viernes&lt;/td&gt;&lt;/tr&gt;&lt;tr&gt;&lt;td style=\"width: 33.3333%; text-align: center; vertical-align: middle;\"&gt;{{Q1}}&lt;/td&gt;&lt;td style=\"width: 33.3333%; text-align: center; vertical-align: middle;\"&gt;{{T1}}&lt;/td&gt;&lt;td style=\"width: 33.3333%; text-align: center; vertical-align: middle;\"&gt;{{T2}}&lt;/td&gt;&lt;/tr&gt;&lt;/tbody&gt;&lt;/table&gt;&lt;/div&gt;","seed":{"parameters":[{"name":"Q1","label":null,"min":3,"max":27,"step":1},{"name":"Q2","label":null,"min":2,"max":27,"step":1},{"name":"Q3","label":null,"list":["lunes","martes","jueves","viernes","sábado","domingo"]},{"name":"Q4","label":null,"list":["lunes","martes","jueves","viernes","sábado","domingo"]}],"calculated":[{"name":"T1","function":"{{Q1}}+1","temp":true},{"name":"T2","function":"{{Q1}}+2","temp":true},{"name":"A1","label":"miércoles"},{"name":"A2","label":"{{Q1}}"},{"name":"A3","label":"{{Q2}}","incorrect":true},{"name":"A4","label":"{{Q3}}","incorrect":true},{"name":"A5","label":"{{Q4}}","incorrect":true}],"uniques":true},"algorithm":{"name":"calculateOperation","template":"Cloze with drag &amp; drop","params":{"keyboard":"NUMERICAL"}}}</v>
      </c>
      <c r="C413" s="204" t="str">
        <f t="shared" si="4"/>
        <v>#REF!</v>
      </c>
      <c r="D413" s="205" t="str">
        <f t="shared" si="2"/>
        <v>#REF!</v>
      </c>
    </row>
    <row r="414" ht="15.75" customHeight="1">
      <c r="A414" s="204" t="str">
        <f>Seeds!AA437</f>
        <v>M1-MyM-10a-I-1</v>
      </c>
      <c r="B414" s="204" t="str">
        <f>Seeds!Z437</f>
        <v>{"id":"M1-MyM-10a-I-1","stimulus":"&lt;p&gt;Sitúa las manecillas del reloj a las {{T11}} {{T12}}.&lt;/p&gt;","feedback":"&lt;p&gt;La manecilla corta marca las horas.&lt;/p&gt;&lt;p&gt;La manecilla larga marca los minutos.&lt;/p&gt;","hint":"&lt;p&gt;La manecilla corta marca las horas.&lt;/p&gt;&lt;p&gt;La manecilla larga marca los minutos.&lt;/p&gt;","seed":{"parameters":[{"name":"Q1","label":null,"min":2,"max":11,"step":1},{"name":"Q2","label":null,"list":["0","30"]}],"calculated":[{"name":"T11","label":"{{function}}","function":"if ({{Q2}} &lt; 31) {{{Q1}}} else {{Q1}}+1","temp":"true"},{"name":"T12","label":"{{function}}","function":"if ({{Q2}} == 15) {'y cuarto' } else if ({{Q2}} == 30) {'y media'} else if ({{Q2}} == 0) {'en punto'} else if ({{Q2}} == 45) {'menos cuarto'} else if ({{Q2}}&lt;30) {'y '+Lemonlib.numToWords({{Q2}}, 'es')} else 'menos '+Lemonlib.numToWords(60-{{Q2}}, 'es')","temp":"true"},{"name":"A1","function":"{{Q1}}"},{"name":"A2","function":"{{Q2}}"},{"name":"A1LABEL","label":"{{function}}","function":"Lemonlib.toTimeString({{Q1}},{{Q2}})","temp":true}],"uniques":true},"algorithm":{"name":"clock","params":{"type":"analog"}}}</v>
      </c>
      <c r="C414" s="204" t="str">
        <f t="shared" si="4"/>
        <v>#REF!</v>
      </c>
      <c r="D414" s="205" t="str">
        <f t="shared" si="2"/>
        <v>#REF!</v>
      </c>
    </row>
    <row r="415" ht="15.75" customHeight="1">
      <c r="A415" s="204" t="str">
        <f>Seeds!AA438</f>
        <v>M1-MyM-10a-E-1</v>
      </c>
      <c r="B415" s="204" t="str">
        <f>Seeds!Z438</f>
        <v>{"id":"M1-MyM-10a-E-1","stimulus":"&lt;p&gt;La clase de Lengua empieza a las {{T11}} {{T12}}. Sitúa las manecillas del reloj a esa hora.&lt;/p&gt;","hint":"&lt;p&gt;La manecilla corta marca las horas.&lt;/p&gt;&lt;p&gt;La manecilla larga marca los minutos.&lt;/p&gt;","feedback":"&lt;p&gt;La manecilla corta marca las horas.&lt;/p&gt;&lt;p&gt;La manecilla larga marca los minutos.&lt;/p&gt;","seed":{"parameters":[{"name":"Q1","label":null,"list":[9,10,11,12,13]},{"name":"Q2","label":null,"list":["0","30"]}],"calculated":[{"name":"T11","label":"{{function}}","function":"if ({{Q2}} &lt; 31) {{{Q1}}} else {{Q1}}+1","temp":"true"},{"name":"T12","label":"{{function}}","function":"if ({{Q2}} == 15) {'y cuarto' } else if ({{Q2}} == 30) {'y media'} else if ({{Q2}} == 0) {'en punto'} else if ({{Q2}} == 45) {'menos cuarto'} else if ({{Q2}}&lt;30) {'y '+Lemonlib.numToWords({{Q2}}, 'es')} else 'menos '+Lemonlib.numToWords(60-{{Q2}}, 'es')","temp":"true"},{"name":"A1","function":"{{Q1}}"},{"name":"A2","function":"{{Q2}}"},{"name":"A1LABEL","label":"{{function}}","function":"Lemonlib.toTimeString({{Q1}},{{Q2}})","temp":true}],"uniques":false},"algorithm":{"name":"clock","params":{"type":"analog"}}}</v>
      </c>
      <c r="C415" s="204" t="str">
        <f t="shared" si="4"/>
        <v>#REF!</v>
      </c>
      <c r="D415" s="205" t="str">
        <f t="shared" si="2"/>
        <v>#REF!</v>
      </c>
    </row>
    <row r="416" ht="15.75" customHeight="1">
      <c r="A416" s="204" t="str">
        <f>Seeds!AA439</f>
        <v>M1-MyM-10a-E-2</v>
      </c>
      <c r="B416" s="204" t="str">
        <f>Seeds!Z439</f>
        <v>{"id":"M1-MyM-10a-E-2","stimulus":"&lt;p&gt;Las clases de baile de David comienzan a las {{T11}} {{T12}}. Sitúa las manecillas del reloj a esa hora.&lt;/p&gt;","hint":"&lt;p&gt;La manecilla corta marca las horas.&lt;/p&gt;&lt;p&gt;La manecilla larga marca los minutos.&lt;/p&gt;","feedback":"&lt;p&gt;La manecilla corta marca las horas.&lt;/p&gt;&lt;p&gt;La manecilla larga marca los minutos.&lt;/p&gt;","seed":{"parameters":[{"name":"Q1","label":null,"list":[3,4,5,6,7]},{"name":"Q2","label":null,"list":["0","30"]}],"calculated":[{"name":"T11","label":"{{function}}","function":"if ({{Q2}} &lt; 31) {{{Q1}}} else {{Q1}}+1","temp":"true"},{"name":"T12","label":"{{function}}","function":"if ({{Q2}} == 15) {'y cuarto' } else if ({{Q2}} == 30) {'y media'} else if ({{Q2}} == 0) {'en punto'} else if ({{Q2}} == 45) {'menos cuarto'} else if ({{Q2}}&lt;30) {'y '+Lemonlib.numToWords({{Q2}}, 'es')} else 'menos '+Lemonlib.numToWords(60-{{Q2}}, 'es')","temp":"true"},{"name":"A1","function":"{{Q1}}"},{"name":"A2","function":"{{Q2}}"},{"name":"A1LABEL","label":"{{function}}","function":"Lemonlib.toTimeString({{Q1}},{{Q2}})","temp":true}],"uniques":false},"algorithm":{"name":"clock","params":{"type":"analog"}}}</v>
      </c>
      <c r="C416" s="204" t="str">
        <f t="shared" si="4"/>
        <v>#REF!</v>
      </c>
      <c r="D416" s="205" t="str">
        <f t="shared" si="2"/>
        <v>#REF!</v>
      </c>
    </row>
    <row r="417" ht="15.75" customHeight="1">
      <c r="A417" s="204" t="str">
        <f>Seeds!AA440</f>
        <v>M1-MyM-10a-E-3</v>
      </c>
      <c r="B417" s="204" t="str">
        <f>Seeds!Z440</f>
        <v>{"id":"M1-MyM-10a-E-3","stimulus":"&lt;p&gt;Un tren sale la estación a las {{T11}} {{T12}}. Sitúa las manecillas del reloj a esa hora.&lt;/p&gt;","hint":"&lt;p&gt;La manecilla corta marca las horas.&lt;/p&gt;&lt;p&gt;La manecilla larga marca los minutos.&lt;/p&gt;","feedback":"&lt;p&gt;La manecilla corta marca las horas.&lt;/p&gt;&lt;p&gt;La manecilla larga marca los minutos.&lt;/p&gt;","seed":{"parameters":[{"name":"Q1","label":null,"list":[9,10,11,12]},{"name":"Q2","label":null,"list":["0","30"]}],"calculated":[{"name":"T11","label":"{{function}}","function":"if ({{Q2}} &lt; 31) {{{Q1}}} else {{Q1}}+1","temp":"true"},{"name":"T12","label":"{{function}}","function":"if ({{Q2}} == 15) {'y cuarto' } else if ({{Q2}} == 30) {'y media'} else if ({{Q2}} == 0) {'en punto'} else if ({{Q2}} == 45) {'menos cuarto'} else if ({{Q2}}&lt;30) {'y '+Lemonlib.numToWords({{Q2}}, 'es')} else 'menos '+Lemonlib.numToWords(60-{{Q2}}, 'es')","temp":"true"},{"name":"A1","function":"{{Q1}}"},{"name":"A2","function":"{{Q2}}"},{"name":"A1LABEL","label":"{{function}}","function":"Lemonlib.toTimeString({{Q1}},{{Q2}})","temp":true}],"uniques":false},"algorithm":{"name":"clock","params":{"type":"analog"}}}</v>
      </c>
      <c r="C417" s="204" t="str">
        <f t="shared" si="4"/>
        <v>#REF!</v>
      </c>
      <c r="D417" s="205" t="str">
        <f t="shared" si="2"/>
        <v>#REF!</v>
      </c>
    </row>
    <row r="418" ht="15.75" customHeight="1">
      <c r="A418" s="204" t="str">
        <f>Seeds!AA441</f>
        <v>M1-MyM-10b-I-1</v>
      </c>
      <c r="B418" s="204" t="str">
        <f>Seeds!Z441</f>
        <v>{"id":"M1-MyM-10b-I-1","stimulus":"&lt;p&gt;Marca en el reloj las {{T11}} {{T12}}.&lt;/p&gt;","hint":"&lt;p&gt;Las dos cifras de la izquierda marcan las horas.&lt;/p&gt;&lt;p&gt;Las de la derecha, los minutos.&lt;/p&gt;","feedback":"&lt;p&gt;Las dos cifras de la izquierda marcan las horas.&lt;/p&gt;&lt;p&gt;Las de la derecha, los minutos.&lt;/p&gt;","seed":{"parameters":[{"name":"Q1","label":null,"min":2,"max":11,"step":1},{"name":"Q2","label":null,"list":["0","30"]}],"calculated":[{"name":"T11","label":"{{function}}","function":"if ({{Q2}} &lt; 31) {{{Q1}}} else {{Q1}}+1","temp":"true"},{"name":"T12","label":"{{function}}","function":"if ({{Q2}} == 15) {'y cuarto' } else if ({{Q2}} == 30) {'y media'} else if ({{Q2}} == 0) {'en punto'} else if ({{Q2}} == 45) {'menos cuarto'} else if ({{Q2}}&lt;30) {'y '+Lemonlib.numToWords({{Q2}}, 'es')} else 'menos '+Lemonlib.numToWords(60-{{Q2}}, 'es')","temp":"true"},{"name":"A1","function":"{{Q1}}"},{"name":"A2","function":"{{Q2}}"},{"name":"A1LABEL","label":"{{function}}","function":"Lemonlib.toTimeString({{Q1}},{{Q2}})","temp":true}],"uniques":true},"algorithm":{"name":"clock","params":{"type":"digital"}}}</v>
      </c>
      <c r="C418" s="204" t="str">
        <f t="shared" si="4"/>
        <v>#REF!</v>
      </c>
      <c r="D418" s="205" t="str">
        <f t="shared" si="2"/>
        <v>#REF!</v>
      </c>
    </row>
    <row r="419" ht="15.75" customHeight="1">
      <c r="A419" s="204" t="str">
        <f>Seeds!AA442</f>
        <v>M1-MyM-10b-E-1</v>
      </c>
      <c r="B419" s="204" t="str">
        <f>Seeds!Z442</f>
        <v>{"id":"M1-MyM-10b-E-1","stimulus":"&lt;p&gt;El partido de fútbol de Elena va a empezar a las {{T11}} {{T12}}. Marca esa hora en este reloj.&lt;/p&gt;","hint":"&lt;p&gt;Las dos cifras de la izquierda marcan las horas.&lt;/p&gt;&lt;p&gt;Las de la derecha, los minutos.&lt;/p&gt;","feedback":"&lt;p&gt;Las dos cifras de la izquierda marcan las horas.&lt;/p&gt;&lt;p&gt;Las de la derecha, los minutos.&lt;/p&gt;","seed":{"parameters":[{"name":"Q1","label":null,"list":[2,3,4,5,6,7,8,9]},{"name":"Q2","label":null,"list":["0","30"]}],"calculated":[{"name":"T11","label":"{{function}}","function":"if ({{Q2}} &lt; 31) {{{Q1}}} else {{Q1}}+1","temp":"true"},{"name":"T12","label":"{{function}}","function":"if ({{Q2}} == 15) {'y cuarto' } else if ({{Q2}} == 30) {'y media'} else if ({{Q2}} == 0) {'en punto'} else if ({{Q2}} == 45) {'menos cuarto'} else if ({{Q2}}&lt;30) {'y '+Lemonlib.numToWords({{Q2}}, 'es')} else 'menos '+Lemonlib.numToWords(60-{{Q2}}, 'es')","temp":"true"},{"name":"A1","function":"{{Q1}}"},{"name":"A2","function":"{{Q2}}"},{"name":"A1LABEL","label":"{{function}}","function":"Lemonlib.toTimeString({{Q1}},{{Q2}})","temp":true}],"uniques":false},"algorithm":{"name":"clock","params":{"type":"digital"}}}</v>
      </c>
      <c r="C419" s="204" t="str">
        <f t="shared" si="4"/>
        <v>#REF!</v>
      </c>
      <c r="D419" s="205" t="str">
        <f t="shared" si="2"/>
        <v>#REF!</v>
      </c>
    </row>
    <row r="420" ht="15.75" customHeight="1">
      <c r="A420" s="204" t="str">
        <f>Seeds!AA443</f>
        <v>M1-MyM-10b-E-2</v>
      </c>
      <c r="B420" s="204" t="str">
        <f>Seeds!Z443</f>
        <v>{"id":"M1-MyM-10b-E-2","stimulus":"&lt;p&gt;Emilio dice que una película terminará a las {{T11}} {{T12}}. Marca la hora en el reloj.&lt;/p&gt;","hint":"&lt;p&gt;Las dos cifras de la izquierda marcan las horas.&lt;/p&gt;&lt;p&gt;Las de la derecha, los minutos.&lt;/p&gt;","feedback":"&lt;p&gt;Las dos cifras de la izquierda marcan las horas.&lt;/p&gt;&lt;p&gt;Las de la derecha, los minutos.&lt;/p&gt;","seed":{"parameters":[{"name":"Q1","label":null,"list":[2,3,4,5,6,7,8,9]},{"name":"Q2","label":null,"list":["0","30"]}],"calculated":[{"name":"T11","label":"{{function}}","function":"if ({{Q2}} &lt; 31) {{{Q1}}} else {{Q1}}+1","temp":"true"},{"name":"T12","label":"{{function}}","function":"if ({{Q2}} == 15) {'y cuarto' } else if ({{Q2}} == 30) {'y media'} else if ({{Q2}} == 0) {'en punto'} else if ({{Q2}} == 45) {'menos cuarto'} else if ({{Q2}}&lt;30) {'y '+Lemonlib.numToWords({{Q2}}, 'es')} else 'menos '+Lemonlib.numToWords(60-{{Q2}}, 'es')","temp":"true"},{"name":"A1","function":"{{Q1}}"},{"name":"A2","function":"{{Q2}}"},{"name":"A1LABEL","label":"{{function}}","function":"Lemonlib.toTimeString({{Q1}},{{Q2}})","temp":true}],"uniques":false},"algorithm":{"name":"clock","params":{"type":"digital"}}}</v>
      </c>
      <c r="C420" s="204" t="str">
        <f t="shared" si="4"/>
        <v>#REF!</v>
      </c>
      <c r="D420" s="205" t="str">
        <f t="shared" si="2"/>
        <v>#REF!</v>
      </c>
    </row>
    <row r="421" ht="15.75" customHeight="1">
      <c r="A421" s="204" t="str">
        <f>Seeds!AA444</f>
        <v>M1-MyM-10b-E-3</v>
      </c>
      <c r="B421" s="204" t="str">
        <f>Seeds!Z444</f>
        <v>{"id":"M1-MyM-10b-E-3","stimulus":"&lt;p&gt;Erica tiene una cita con el dentista a las {{T11}} {{T12}}. Marca esa hora en el siguiente reloj.&lt;/p&gt;","hint":"&lt;p&gt;Las dos cifras de la izquierda marcan las horas.&lt;/p&gt;&lt;p&gt;Las de la derecha, los minutos.&lt;/p&gt;","feedback":"&lt;p&gt;Las dos cifras de la izquierda marcan las horas.&lt;/p&gt;&lt;p&gt;Las de la derecha, los minutos.&lt;/p&gt;","seed":{"parameters":[{"name":"Q1","label":null,"list":[4,5,6,7,8]},{"name":"Q2","label":null,"list":["0","30"]}],"calculated":[{"name":"T11","label":"{{function}}","function":"if ({{Q2}} &lt; 31) {{{Q1}}} else {{Q1}}+1","temp":"true"},{"name":"T12","label":"{{function}}","function":"if ({{Q2}} == 15) {'y cuarto' } else if ({{Q2}} == 30) {'y media'} else if ({{Q2}} == 0) {'en punto'} else if ({{Q2}} == 45) {'menos cuarto'} else if ({{Q2}}&lt;30) {'y '+Lemonlib.numToWords({{Q2}}, 'es')} else 'menos '+Lemonlib.numToWords(60-{{Q2}}, 'es')","temp":"true"},{"name":"A1","function":"{{Q1}}"},{"name":"A2","function":"{{Q2}}"},{"name":"A1LABEL","label":"{{function}}","function":"Lemonlib.toTimeString({{Q1}},{{Q2}})","temp":true}],"uniques":false},"algorithm":{"name":"clock","params":{"type":"digital"}}}</v>
      </c>
      <c r="C421" s="204" t="str">
        <f t="shared" si="4"/>
        <v>#REF!</v>
      </c>
      <c r="D421" s="205" t="str">
        <f t="shared" si="2"/>
        <v>#REF!</v>
      </c>
    </row>
    <row r="422" ht="15.75" customHeight="1">
      <c r="A422" s="204" t="str">
        <f>Seeds!AA445</f>
        <v>M1-MyM-11a-I-1</v>
      </c>
      <c r="B422" s="204" t="str">
        <f>Seeds!Z445</f>
        <v>{"id":"M1-MyM-11a-I-1","stimulus":"&lt;p&gt;Coloca las imágenes en orden.&lt;/p&gt;","template":"&lt;p style=\"text-align:center;\"&gt;{{response}} {{response}} {{response}} {{response}}&lt;/p&gt;","feedback":"&lt;p&gt;Ordena las imágenes según el orden en el que se deben hacer.&lt;/p&gt;","hint":"&lt;p&gt;Ordena las imágenes según el orden en el que se deben hacer.&lt;/p&gt;","seed":{"calculated":[{"name":"A1","label":"&lt;img src=\"https://blueberry-assets.oneclick.es/M1_MyM_11a_2.svg\" width=\"150\"&gt;&lt;/img&gt;","function":""},{"name":"A2","label":"&lt;img src=\"https://blueberry-assets.oneclick.es/M1_MyM_11a_4.svg\" width=\"150\"&gt;&lt;/img&gt;&lt;/div&gt;","function":""},{"name":"A3","label":"&lt;img src=\"https://blueberry-assets.oneclick.es/M1_MyM_11a_6.svg\" width=\"150\"&gt;&lt;/img&gt;","function":""},{"name":"A4","label":"&lt;img src=\"https://blueberry-assets.oneclick.es/M1_MyM_11a_10.svg\" width=\"150\"&gt;","function":""}],"uniques":true},"algorithm":{"name":"calculateOperation","template":"Cloze with drag &amp; drop","params":{"keyboard":"NUMERICAL"}}}</v>
      </c>
      <c r="C422" s="204" t="str">
        <f t="shared" si="4"/>
        <v>#REF!</v>
      </c>
      <c r="D422" s="205" t="str">
        <f t="shared" si="2"/>
        <v>#REF!</v>
      </c>
    </row>
    <row r="423" ht="15.75" customHeight="1">
      <c r="A423" s="204" t="str">
        <f>Seeds!AA446</f>
        <v>M1-MyM-11a-I-2</v>
      </c>
      <c r="B423" s="204" t="str">
        <f>Seeds!Z446</f>
        <v>{"id":"M1-MyM-11a-I-2","stimulus":"&lt;p&gt;¿Qué actividad hace el niño a primera hora de la mañana?&lt;/p&gt;","feedback":"&lt;p&gt;A primera hora es común despertarse, desayunar e ir al colegio.&lt;/p&gt;","hint":"&lt;p&gt;Piensa en cuál de estas actividades harías primero en el día.&lt;/p&gt;","seed":{"parameters":[],"calculated":[{"name":"A1","label":"&lt;div style=\"display:flex; justify-content:center;\"&gt;&lt;img src=\"https://blueberry-assets.oneclick.es/M1_MyM_11a_1.svg\" width=\"300\"&gt;&lt;/img&gt;&lt;/div&gt;"},{"name":"A2","label":"&lt;div style=\"display:flex; justify-content:center;\"&gt;&lt;img src=\"https://blueberry-assets.oneclick.es/M1_MyM_11a_2.svg\" width=\"300\"&gt;&lt;/img&gt;&lt;/div&gt;"},{"name":"A3","label":"&lt;div style=\"display:flex; justify-content:center;\"&gt;&lt;img src=\"https://blueberry-assets.oneclick.es/M1_MyM_11a_3.svg\" width=\"300\"&gt;&lt;/img&gt;&lt;/div&gt;"},{"name":"A4","label":"&lt;div style=\"display:flex; justify-content:center;\"&gt;&lt;img src=\"https://blueberry-assets.oneclick.es/M1_MyM_11a_4.svg\" width=\"300\"&gt;&lt;/img&gt;&lt;/div&gt;","incorrect":true},{"name":"A5","label":"&lt;div style=\"display:flex; justify-content:center;\"&gt;&lt;img src=\"https://blueberry-assets.oneclick.es/M1_MyM_11a_5.svg\" width=\"300\"&gt;&lt;/img&gt;&lt;/div&gt;","incorrect":true},{"name":"A6","label":"&lt;div style=\"display:flex; justify-content:center;\"&gt;&lt;img src=\"https://blueberry-assets.oneclick.es/M1_MyM_11a_6.svg\" width=\"300\"&gt;&lt;/img&gt;&lt;/div&gt;","incorrect":true},{"name":"A7","label":"&lt;div style=\"display:flex; justify-content:center;\"&gt;&lt;img src=\"https://blueberry-assets.oneclick.es/M1_MyM_11a_7.svg\" width=\"300\"&gt;&lt;/img&gt;&lt;/div&gt;","incorrect":true},{"name":"A8","label":"&lt;div style=\"display:flex; justify-content:center;\"&gt;&lt;img src=\"https://blueberry-assets.oneclick.es/M1_MyM_11a_8.svg\" width=\"300\"&gt;&lt;/img&gt;&lt;/div&gt;","incorrect":true},{"name":"A9","label":"&lt;div style=\"display:flex; justify-content:center;\"&gt;&lt;img src=\"https://blueberry-assets.oneclick.es/M1_MyM_11a_9.svg\" width=\"300\"&gt;&lt;/img&gt;&lt;/div&gt;","incorrect":true},{"name":"A10","label":"&lt;div style=\"display:flex; justify-content:center;\"&gt;&lt;img src=\"https://blueberry-assets.oneclick.es/M1_MyM_11a_10.svg\" width=\"300\"&gt;&lt;/img&gt;&lt;/div&gt;","incorrect":true}],"uniques":true},"algorithm":{"name":"trueFalse","template":"Multiple choice – standard","params":{"countCorrect":1,"countIncorrect":2,"showCheckIcon":false,"columns":3}}}</v>
      </c>
      <c r="C423" s="204" t="str">
        <f t="shared" si="4"/>
        <v>#REF!</v>
      </c>
      <c r="D423" s="205" t="str">
        <f t="shared" si="2"/>
        <v>#REF!</v>
      </c>
    </row>
    <row r="424" ht="15.75" customHeight="1">
      <c r="A424" s="204" t="str">
        <f>Seeds!AA447</f>
        <v>M1-MyM-11a-I-3</v>
      </c>
      <c r="B424" s="204" t="str">
        <f>Seeds!Z447</f>
        <v>{"id":"M1-MyM-11a-I-3","stimulus":"&lt;p&gt;¿Qué actividad hace el niño al final del día?&lt;/p&gt;","feedback":"&lt;p&gt;A última hora es común lavarse los dientes, acostarse y dormir.&lt;/p&gt;","hint":"&lt;p&gt;Piensa en cuál de estas actividades harías lo último en el día.&lt;/p&gt;","seed":{"parameters":[],"calculated":[{"name":"A1","label":"&lt;div style=\"display:flex; justify-content:center;\"&gt;&lt;img src=\"https://blueberry-assets.oneclick.es/M1_MyM_11a_1.svg\" width=\"300\"&gt;&lt;/img&gt;&lt;/div&gt;","incorrect":true},{"name":"A2","label":"&lt;div style=\"display:flex; justify-content:center;\"&gt;&lt;img src=\"https://blueberry-assets.oneclick.es/M1_MyM_11a_2.svg\" width=\"300\"&gt;&lt;/img&gt;&lt;/div&gt;","incorrect":true},{"name":"A3","label":"&lt;div style=\"display:flex; justify-content:center;\"&gt;&lt;img src=\"https://blueberry-assets.oneclick.es/M1_MyM_11a_3.svg\" width=\"300\"&gt;&lt;/img&gt;&lt;/div&gt;","incorrect":true},{"name":"A4","label":"&lt;div style=\"display:flex; justify-content:center;\"&gt;&lt;img src=\"https://blueberry-assets.oneclick.es/M1_MyM_11a_4.svg\" width=\"300\"&gt;&lt;/img&gt;&lt;/div&gt;","incorrect":true},{"name":"A5","label":"&lt;div style=\"display:flex; justify-content:center;\"&gt;&lt;img src=\"https://blueberry-assets.oneclick.es/M1_MyM_11a_5.svg\" width=\"300\"&gt;&lt;/img&gt;&lt;/div&gt;","incorrect":true},{"name":"A6","label":"&lt;div style=\"display:flex; justify-content:center;\"&gt;&lt;img src=\"https://blueberry-assets.oneclick.es/M1_MyM_11a_6.svg\" width=\"300\"&gt;&lt;/img&gt;&lt;/div&gt;","incorrect":true},{"name":"A7","label":"&lt;div style=\"display:flex; justify-content:center;\"&gt;&lt;img src=\"https://blueberry-assets.oneclick.es/M1_MyM_11a_7.svg\" width=\"300\"&gt;&lt;/img&gt;&lt;/div&gt;","incorrect":true},{"name":"A8","label":"&lt;div style=\"display:flex; justify-content:center;\"&gt;&lt;img src=\"https://blueberry-assets.oneclick.es/M1_MyM_11a_8.svg\" width=\"300\"&gt;&lt;/img&gt;&lt;/div&gt;"},{"name":"A9","label":"&lt;div style=\"display:flex; justify-content:center;\"&gt;&lt;img src=\"https://blueberry-assets.oneclick.es/M1_MyM_11a_9.svg\" width=\"300\"&gt;&lt;/img&gt;&lt;/div&gt;"},{"name":"A10","label":"&lt;div style=\"display:flex; justify-content:center;\"&gt;&lt;img src=\"https://blueberry-assets.oneclick.es/M1_MyM_11a_10.svg\" width=\"300\"&gt;&lt;/img&gt;&lt;/div&gt;"}],"uniques":true},"algorithm":{"name":"trueFalse","template":"Multiple choice – standard","params":{"countCorrect":1,"countIncorrect":2,"showCheckIcon":false,"columns":3}}}</v>
      </c>
      <c r="C424" s="204" t="str">
        <f t="shared" si="4"/>
        <v>#REF!</v>
      </c>
      <c r="D424" s="205" t="str">
        <f t="shared" si="2"/>
        <v>#REF!</v>
      </c>
    </row>
    <row r="425" ht="15.75" customHeight="1">
      <c r="A425" s="204" t="str">
        <f>Seeds!AA448</f>
        <v>M1-MyM-11a-I-4</v>
      </c>
      <c r="B425" s="204" t="str">
        <f>Seeds!Z448</f>
        <v>{"id":"M1-MyM-11a-I-4","stimulus":"&lt;p&gt;¿A qué hora ocurren estas acciones? Arrastra las horas debajo de cada imagen.&lt;/p&gt;","template":"&lt;table style=\"width: 100%;\"&gt;&lt;tbody&gt;&lt;tr&gt;&lt;td style=\"width: 33.3333%; text-align: center; vertical-align: middle; border: none;\"&gt;&lt;div style=\"display:flex; justify-content:center;\"&gt;&lt;img src=\"https://blueberry-assets.oneclick.es/M1_MyM_11a_12.svg\" width=\"200\"&gt;&lt;/img&gt;&lt;/div&gt;&lt;/td&gt;&lt;td style=\"width: 33.3333%; text-align: center; vertical-align: middle; border: none;\"&gt;&lt;div style=\"display:flex; justify-content:center;\"&gt;&lt;img src=\"https://blueberry-assets.oneclick.es/M1_MyM_11a_14.svg\" width=\"200\"&gt;&lt;/img&gt;&lt;/div&gt;&lt;/td&gt;&lt;td style=\"width: 33.3333%; text-align: center; vertical-align: middle; border: none;\"&gt;&lt;div style=\"display:flex; justify-content:center;\"&gt;&lt;img src=\"https://blueberry-assets.oneclick.es/M1_MyM_11a_16.svg\" width=\"200\"&gt;&lt;/img&gt;&lt;/div&gt;&lt;/td&gt;&lt;/tr&gt;&lt;tr&gt;&lt;td style=\"width: 33.3333%; border: none;\"&gt;&lt;div style=\"display:flex; justify-content:center;\"&gt;{{response}}&lt;/div&gt;&lt;/td&gt;&lt;td style=\"width: 33.3333%; border: none;\"&gt;&lt;div style=\"display:flex; justify-content:center;\"&gt;{{response}}&lt;/div&gt;&lt;/td&gt;&lt;td style=\"width: 33.3333%; border: none;\"&gt;&lt;div style=\"display:flex; justify-content:center;\"&gt;{{response}}&lt;/div&gt;&lt;/td&gt;&lt;/tr&gt;&lt;/tbody&gt;&lt;/table&gt;","hint":"&lt;p&gt;Fíjate en el cielo para saber la hora que es.&lt;/p&gt;","feedback":"&lt;p&gt;Fíjate en el cielo para saber la hora que es.&lt;/p&gt;","seed":{"parameters":[{"name":"Q1","list":[10,11,12,13]},{"name":"Q2","list":[16,17,18,19]},{"name":"Q3","list":[21,22,23,1,2,3,4,5,6,7]}],"calculated":[{"name":"A1","label":"{{Q1}}:00 h","feedback":"&lt;p&gt;A las {{Q1}}:00 h es por la mañana y el sol brilla mucho.&lt;/p&gt;"},{"name":"A2","label":"{{Q2}}:00 h","feedback":"&lt;p&gt;A las {{Q2}}:00 h es por la tarde y el sol brilla menos.&lt;/p&gt;"},{"name":"A3","label":"{{Q3}}:00 h","feedback":"&lt;p&gt;A las {{Q3}}:00 h es de noche y se ven la luna y las estrellas.&lt;/p&gt;"}],"uniques":true},"algorithm":{"name":"calculateOperation","template":"Cloze with drag &amp; drop","params":{"keyboard":"NUMERICAL"}}}</v>
      </c>
      <c r="C425" s="204" t="str">
        <f t="shared" si="4"/>
        <v>#REF!</v>
      </c>
      <c r="D425" s="205" t="str">
        <f t="shared" si="2"/>
        <v>#REF!</v>
      </c>
    </row>
    <row r="426" ht="15.75" customHeight="1">
      <c r="A426" s="204" t="str">
        <f>Seeds!AA449</f>
        <v>M1-MyM-11a-I-5</v>
      </c>
      <c r="B426" s="204" t="str">
        <f>Seeds!Z449</f>
        <v>{"id":"M1-MyM-11a-I-5","stimulus":"&lt;p&gt;¿A qué hora ocurren estas acciones? Arrastra las horas debajo de cada imagen.&lt;/p&gt;","template":"&lt;table style=\"width: 100%;\"&gt;&lt;tbody&gt;&lt;tr&gt;&lt;td style=\"width: 33.3333%; text-align: center; vertical-align: middle;border: none;\"&gt;&lt;div style=\"display:flex; justify-content:center;\"&gt;&lt;img src=\"https://blueberry-assets.oneclick.es/M1_MyM_11a_11.svg\" width=\"200\"&gt;&lt;/img&gt;&lt;/div&gt;&lt;/td&gt;&lt;td style=\"width: 33.3333%; text-align: center; vertical-align: middle; border: none;\"&gt;&lt;div style=\"display:flex; justify-content:center;\"&gt;&lt;img src=\"https://blueberry-assets.oneclick.es/M1_MyM_11a_13.svg\" width=\"200\"&gt;&lt;/img&gt;&lt;/div&gt;&lt;/td&gt;&lt;td style=\"width: 33.3333%; text-align: center; vertical-align: middle; border: none;\"&gt;&lt;div style=\"display:flex; justify-content:center; \"&gt;&lt;img src=\"https://blueberry-assets.oneclick.es/M1_MyM_11a_15.svg\" width=\"200\"&gt;&lt;/img&gt;&lt;/div&gt;&lt;/td&gt;&lt;/tr&gt;&lt;tr&gt;&lt;td style=\"width: 33.3333%; border: none;\"&gt;&lt;div style=\"display:flex; justify-content:center;\"&gt;{{response}}&lt;/div&gt;&lt;/td&gt;&lt;td style=\"width: 33.3333%; border: none;\"&gt;&lt;div style=\"display:flex; justify-content:center;\"&gt;{{response}}&lt;/div&gt;&lt;/td&gt;&lt;td style=\"width: 33.3333%; border: none;\"&gt;&lt;div style=\"display:flex; justify-content:center;\"&gt;{{response}}&lt;/div&gt;&lt;/td&gt;&lt;/tr&gt;&lt;/tbody&gt;&lt;/table&gt;","hint":"&lt;p&gt;Fíjate en el cielo para saber la hora que es.&lt;/p&gt;","feedback":"&lt;p&gt;Fíjate en el cielo para saber la hora que es.&lt;/p&gt;","seed":{"parameters":[{"name":"Q1","list":[8,9,10]},{"name":"Q2","list":[16,17,18]},{"name":"Q3","list":[19,20]}],"calculated":[{"name":"A1","label":"{{Q1}}:00 h","feedback":"&lt;p&gt;A las {{Q1}}:00 h es por la mañana y el sol brilla mucho.&lt;/p&gt;"},{"name":"A2","label":"{{Q2}}:00 h","feedback":"&lt;p&gt;A las {{Q2}}:00 h es por la tarde y el sol brilla menos.&lt;/p&gt;"},{"name":"A3","label":"{{Q3}}:00 h","feedback":"&lt;p&gt;A las {{Q3}}:00 h es de noche y se ven la luna y las estrellas.&lt;/p&gt;"}],"uniques":true},"algorithm":{"name":"calculateOperation","template":"Cloze with drag &amp; drop","params":{"keyboard":"NUMERICAL"}}}</v>
      </c>
      <c r="C426" s="204" t="str">
        <f t="shared" si="4"/>
        <v>#REF!</v>
      </c>
      <c r="D426" s="205" t="str">
        <f t="shared" si="2"/>
        <v>#REF!</v>
      </c>
    </row>
    <row r="427" ht="15.75" customHeight="1">
      <c r="A427" s="204" t="str">
        <f>Seeds!AA450</f>
        <v>M1-MyM-12a-I-1</v>
      </c>
      <c r="B427" s="204" t="str">
        <f>Seeds!Z450</f>
        <v>{"id":"M1-MyM-12a-I-1","stimulus":"&lt;p&gt;Arrastra las piezas para reconstruir la fecha {{Q1}}/{{Q3}}/20{{T1}}.&lt;/p&gt;","template":"&lt;p&gt;{{response}} de {{response}} de {{response}}.&lt;/p&gt;","hint":"&lt;p&gt;Construye la fecha en este orden: día, mes y año.&lt;/p&gt;","feedback":"&lt;p&gt;Un año tiene doce meses:&lt;/p&gt;&lt;table style=\"width: 100%;\"&gt;&lt;tbody&gt;&lt;tr&gt;&lt;td style=\"width: 50.0%; border: none; \"&gt;&lt;p&gt;1. Enero&lt;/p&gt;&lt;p&gt;2. Febrero&lt;/p&gt;&lt;p&gt;3. Marzo&lt;/p&gt;&lt;p&gt;4. Abril&lt;/p&gt;&lt;p&gt;5. Mayo&lt;/p&gt;&lt;p&gt;6. Junio&lt;/p&gt;&lt;/td&gt;&lt;td style=\"width: 50.0%; border: none;\"&gt;&lt;p&gt;7. Julio&lt;/p&gt;&lt;p&gt;8. Agosto&lt;/p&gt;&lt;p&gt;9. Septiembre&lt;/p&gt;&lt;p&gt;10. Octubre&lt;/p&gt;&lt;p&gt;11. Noviembre&lt;/p&gt;&lt;p&gt;12. Diciembre&lt;/p&gt;&lt;/td&gt;&lt;/tr&gt;&lt;/tbody&gt;&lt;/table&gt;","seed":{"parameters":[{"name":"Q1","label":null,"min":1,"max":31,"step":1},{"name":"Q2","label":null,"min":1,"max":31,"step":1},{"name":"Q3","label":null,"min":1,"max":12,"step":1},{"name":"Q4","label":null,"min":1,"max":12,"step":1},{"name":"Q5","label":null,"min":2010,"max":2030,"step":1},{"name":"Q6","label":null,"min":2010,"max":2030,"step":1}],"calculated":[{"name":"A1","label":"{{function}}","function":"{{Q1}}"},{"name":"A2","label":"{{function}}","function":"Lemonlib.numToMonth({{Q3}},'es')"},{"name":"A3","label":"{{function}}","function":"&lt;span class=\"fr-math-v2 fr-draggable\" contenteditable=\"false\" data-original-math=\"\\({{Q5}}\\)\" draggable=\"true\"&gt;\\({{Q5}}\\)&lt;/span&gt;"},{"name":"A4","label":"{{function}}","function":"{{Q2}}","incorrect":"true"},{"name":"A5","label":"{{function}}","function":"Lemonlib.numToMonth({{Q4}},'es')","incorrect":"true"},{"name":"A6","label":"{{function}}","function":"&lt;span class=\"fr-math-v2 fr-draggable\" contenteditable=\"false\" data-original-math=\"\\({{Q6}}\\)\" draggable=\"true\"&gt;\\({{Q6}}\\)&lt;/span&gt;","incorrect":"true"},{"name":"T1","label":"{{function}}","function":"{{Q5}} % 100","temp":true}],"uniques":true},"algorithm":{"name":"calculateOperation","template":"Cloze with drag &amp; drop","params":{"keyboard":"NUMERICAL"}}}</v>
      </c>
      <c r="C427" s="204" t="str">
        <f t="shared" si="4"/>
        <v>#REF!</v>
      </c>
      <c r="D427" s="205" t="str">
        <f t="shared" si="2"/>
        <v>#REF!</v>
      </c>
    </row>
    <row r="428" ht="15.75" customHeight="1">
      <c r="A428" s="204" t="str">
        <f>Seeds!AA451</f>
        <v>M1-MyM-12a-E-1</v>
      </c>
      <c r="B428" s="204" t="str">
        <f>Seeds!Z451</f>
        <v>{"id":"M1-MyM-12a-E-1","stimulus":"&lt;p&gt;Reescribe la siguiente fecha siguiendo el ejemplo:&lt;/p&gt;&lt;p style=\"text-align:center\"&gt;{{Q1}} de {{T1}} de 20{{Q3}}: {{Q1}}/{{Q2}}/20{{Q3}}&lt;/p&gt;","template":"&lt;p style=\"text-align:center\"&gt;{{Q4}} de {{T2}} de 20{{Q6}}: {{response}} / {{response}} / {{response}}&lt;/p&gt;","hint":"&lt;p&gt;Escribe la fecha con números en este orden: día, mes y año.&lt;/p&gt;","feedback":"&lt;p&gt;Un año tiene doce meses:&lt;/p&gt;&lt;table style=\"width: 50%;\"&gt;&lt;tbody&gt;&lt;tr&gt;&lt;td style=\"width: 50.0%; border: none; \"&gt;&lt;p&gt;1. Enero&lt;/p&gt;&lt;p&gt;2. Febrero&lt;/p&gt;&lt;p&gt;3. Marzo&lt;/p&gt;&lt;p&gt;4. Abril&lt;/p&gt;&lt;p&gt;5. Mayo&lt;/p&gt;&lt;p&gt;6. Junio&lt;/p&gt;&lt;/td&gt;&lt;td style=\"width: 50.0%; border: none;\"&gt;&lt;p&gt;7. Julio&lt;/p&gt;&lt;p&gt;8. Agosto&lt;/p&gt;&lt;p&gt;9. Septiembre&lt;/p&gt;&lt;p&gt;10. Octubre&lt;/p&gt;&lt;p&gt;11. Noviembre&lt;/p&gt;&lt;p&gt;12. Diciembre&lt;/p&gt;&lt;/td&gt;&lt;/tr&gt;&lt;/tbody&gt;&lt;/table&gt;","seed":{"parameters":[{"name":"Q1","label":null,"min":1,"max":30,"step":1},{"name":"Q2","label":null,"min":1,"max":12,"step":1},{"name":"Q3","label":null,"min":10,"max":30,"step":1},{"name":"Q4","label":null,"min":1,"max":30,"step":1},{"name":"Q5","label":null,"min":1,"max":12,"step":1},{"name":"Q6","label":null,"min":10,"max":30,"step":1}],"calculated":[{"name":"T1","label":"{{function}}","function":"Lemonlib.numToMonth({{Q2}},'es')","temp":"true"},{"name":"T2","label":"{{function}}","function":"Lemonlib.numToMonth({{Q5}},'es')","temp":"true"},{"name":"A1","label":"{{function}}","function":"{{Q4}}"},{"name":"A2","label":"{{function}}","function":"{{Q5}}"},{"name":"A3","label":"'{{function}}","function":"20{{Q6}}"}],"uniques":true},"algorithm":{"name":"calculateOperation","params":{"method":"equivSymbolic","keyboard":"NUMERICAL"}}}</v>
      </c>
      <c r="C428" s="204" t="str">
        <f t="shared" si="4"/>
        <v>#REF!</v>
      </c>
      <c r="D428" s="205" t="str">
        <f t="shared" si="2"/>
        <v>#REF!</v>
      </c>
    </row>
    <row r="429" ht="15.75" customHeight="1">
      <c r="A429" s="204" t="str">
        <f>Seeds!AA452</f>
        <v>M1-G-1a-I-1</v>
      </c>
      <c r="B429" s="204" t="str">
        <f>Seeds!Z452</f>
        <v>{"id":"M1-G-1a-I-1","stimulus":"Selecciona la imagen en la que el gato está dentro de la caja.","hint":"&lt;div style=\"display:flex; justify-content:center;\"&gt;&lt;div class=\"lemo-fixed-to-responsive\" style=\"max-width: 300px;max-height: 250px;position: relative;width: 100%;display: inline-block;\"&gt;&lt;img src=\"https://blueberry-assets.oneclick.es/M1_G_1a_5.svg\"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10%;\"&gt;fuera&lt;/span&gt;&lt;/div&gt;&lt;/div&gt;&lt;/div&gt;&lt;/div&gt;","feedback":"&lt;div style=\"display:flex; justify-content:center;\"&gt;&lt;div class=\"lemo-fixed-to-responsive\" style=\"max-width: 300px;max-height: 250px;position: relative;width: 100%;display: inline-block;\"&gt;&lt;img src=\"https://blueberry-assets.oneclick.es/M1_G_1a_5.svg\"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10%;\"&gt;fuera&lt;/span&gt;&lt;/div&gt;&lt;/div&gt;&lt;/div&gt;&lt;/div&gt;","seed":{"parameters":[],"calculated":[{"name":"A1","label":"{{function}}","function":"&lt;div style=\"display:flex; justify-content:center;\"&gt;&lt;img src=\"https://blueberry-assets.oneclick.es/M1_G_1a_1.svg\" width=\"300\"&gt;&lt;/img&gt;&lt;/div&gt;"},{"name":"A2","label":"{{function}}","function":"&lt;div style=\"display:flex; justify-content:center;\"&gt;&lt;img src=\"https://blueberry-assets.oneclick.es/M1_G_1a_2.svg\" width=\"300\"&gt;&lt;/img&gt;&lt;/div&gt;"},{"name":"A3","label":"{{function}}","function":"&lt;div style=\"display:flex; justify-content:center;\"&gt;&lt;img src=\"https://blueberry-assets.oneclick.es/M1_G_1a_3.svg\" width=\"300\"&gt;&lt;/img&gt;&lt;/div&gt;","incorrect":true},{"name":"A4","label":"{{function}}","function":"&lt;div style=\"display:flex; justify-content:center;\"&gt;&lt;img src=\"https://blueberry-assets.oneclick.es/M1_G_1a_4.svg\" width=\"300\"&gt;&lt;/img&gt;&lt;/div&gt;","incorrect":true}],"uniques":true},"algorithm":{"name":"trueFalse","template":"Multiple choice – standard","params":{"countCorrect":1,"countIncorrect":2,"showCheckIcon":false,"columns":3}}}</v>
      </c>
      <c r="C429" s="204" t="str">
        <f t="shared" si="4"/>
        <v>#REF!</v>
      </c>
      <c r="D429" s="205" t="str">
        <f t="shared" si="2"/>
        <v>#REF!</v>
      </c>
    </row>
    <row r="430" ht="15.75" customHeight="1">
      <c r="A430" s="204" t="str">
        <f>Seeds!AA453</f>
        <v>M1-G-1a-I-2</v>
      </c>
      <c r="B430" s="204" t="str">
        <f>Seeds!Z453</f>
        <v>{"id":"M1-G-1a-I-2","stimulus":"&lt;p&gt;Selecciona la imagen en la que el gato está fuera de la caja.&lt;/p&gt;","hint":"&lt;div style=\"display:flex; justify-content:center;\"&gt;&lt;div class=\"lemo-fixed-to-responsive\" style=\"max-width: 300px;max-height: 250px;position: relative;width: 100%;display: inline-block;\"&gt;&lt;img src=\"https://blueberry-assets.oneclick.es/M1_G_1a_5.svg\"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10%;\"&gt;fuera&lt;/span&gt;&lt;/div&gt;&lt;/div&gt;&lt;/div&gt;&lt;/div&gt;","feedback":"&lt;div style=\"display:flex; justify-content:center;\"&gt;&lt;div class=\"lemo-fixed-to-responsive\" style=\"max-width: 300px;max-height: 250px;position: relative;width: 100%;display: inline-block;\"&gt;&lt;img src=\"https://blueberry-assets.oneclick.es/M1_G_1a_5.svg\"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10%;\"&gt;fuera&lt;/span&gt;&lt;/div&gt;&lt;/div&gt;&lt;/div&gt;&lt;/div&gt;","seed":{"parameters":[],"calculated":[{"name":"A1","label":"{{function}}","function":"&lt;div style=\"display:flex; justify-content:center;\"&gt;&lt;img src=\"https://blueberry-assets.oneclick.es/M1_G_1a_1.svg\" width=\"300\"&gt;&lt;/img&gt;&lt;/div&gt;","incorrect":true},{"name":"A2","label":"{{function}}","function":"&lt;div style=\"display:flex; justify-content:center;\"&gt;&lt;img src=\"https://blueberry-assets.oneclick.es/M1_G_1a_2.svg\" width=\"300\"&gt;&lt;/img&gt;&lt;/div&gt;","incorrect":true},{"name":"A3","label":"{{function}}","function":"&lt;div style=\"display:flex; justify-content:center;\"&gt;&lt;img src=\"https://blueberry-assets.oneclick.es/M1_G_1a_3.svg\" width=\"300\"&gt;&lt;/img&gt;&lt;/div&gt;"},{"name":"A4","label":"{{function}}","function":"&lt;div style=\"display:flex; justify-content:center;\"&gt;&lt;img src=\"https://blueberry-assets.oneclick.es/M1_G_1a_4.svg\" width=\"300\"&gt;&lt;/img&gt;&lt;/div&gt;"}],"uniques":true},"algorithm":{"name":"trueFalse","template":"Multiple choice – standard","params":{"countCorrect":1,"countIncorrect":2,"showCheckIcon":false,"columns":3}}}</v>
      </c>
      <c r="C430" s="204" t="str">
        <f t="shared" si="4"/>
        <v>#REF!</v>
      </c>
      <c r="D430" s="205" t="str">
        <f t="shared" si="2"/>
        <v>#REF!</v>
      </c>
    </row>
    <row r="431" ht="15.75" customHeight="1">
      <c r="A431" s="204" t="str">
        <f>Seeds!AA454</f>
        <v>M1-G-1a-I-3</v>
      </c>
      <c r="B431" s="204" t="str">
        <f>Seeds!Z454</f>
        <v>{"id":"M1-G-1a-I-3","stimulus":"&lt;p&gt;Selecciona la imagen en la que la pelota está dentro de la caja.&lt;/p&gt;","hint":"&lt;div style=\"display:flex; justify-content:center;\"&gt;&lt;div class=\"lemo-fixed-to-responsive\" style=\"max-width: 300px;max-height: 250px;position: relative;width: 100%;display: inline-block;\"&gt;&lt;img src=\"https://blueberry-assets.oneclick.es/M1_G_1a_5.svg\"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10%;\"&gt;fuera&lt;/span&gt;&lt;/div&gt;&lt;/div&gt;&lt;/div&gt;&lt;/div&gt;","feedback":"&lt;div style=\"display:flex; justify-content:center;\"&gt;&lt;div class=\"lemo-fixed-to-responsive\" style=\"max-width: 300px;max-height: 250px;position: relative;width: 100%;display: inline-block;\"&gt;&lt;img src=\"https://blueberry-assets.oneclick.es/M1_G_1a_5.svg\"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10%;\"&gt;fuera&lt;/span&gt;&lt;/div&gt;&lt;/div&gt;&lt;/div&gt;&lt;/div&gt;","seed":{"parameters":[],"calculated":[{"name":"A1","label":"{{function}}","function":"&lt;div style=\"display:flex; justify-content:center;\"&gt;&lt;img src=\"https://blueberry-assets.oneclick.es/M1_G_1a_1.svg\" width=\"300\"&gt;&lt;/img&gt;&lt;/div&gt;"},{"name":"A2","label":"{{function}}","function":"&lt;div style=\"display:flex; justify-content:center;\"&gt;&lt;img src=\"https://blueberry-assets.oneclick.es/M1_G_1a_2.svg\" width=\"300\"&gt;&lt;/img&gt;&lt;/div&gt;","incorrect":true},{"name":"A3","label":"{{function}}","function":"&lt;div style=\"display:flex; justify-content:center;\"&gt;&lt;img src=\"https://blueberry-assets.oneclick.es/M1_G_1a_3.svg\" width=\"300\"&gt;&lt;/img&gt;&lt;/div&gt;","incorrect":true},{"name":"A4","label":"{{function}}","function":"&lt;div style=\"display:flex; justify-content:center;\"&gt;&lt;img src=\"https://blueberry-assets.oneclick.es/M1_G_1a_4.svg\" width=\"300\"&gt;&lt;/img&gt;&lt;/div&gt;"}],"uniques":true},"algorithm":{"name":"trueFalse","template":"Multiple choice – standard","params":{"countCorrect":1,"countIncorrect":2,"showCheckIcon":false,"columns":3}}}</v>
      </c>
      <c r="C431" s="204" t="str">
        <f t="shared" si="4"/>
        <v>#REF!</v>
      </c>
      <c r="D431" s="205" t="str">
        <f t="shared" si="2"/>
        <v>#REF!</v>
      </c>
    </row>
    <row r="432" ht="15.75" customHeight="1">
      <c r="A432" s="204" t="str">
        <f>Seeds!AA455</f>
        <v>M1-G-1a-I-4</v>
      </c>
      <c r="B432" s="204" t="str">
        <f>Seeds!Z455</f>
        <v>{"id":"M1-G-1a-I-4","stimulus":"&lt;p&gt;Selecciona la imagen en la que la pelota está fuera de la caja.&lt;/p&gt;","hint":"&lt;div style=\"display:flex; justify-content:center;\"&gt;&lt;div class=\"lemo-fixed-to-responsive\" style=\"max-width: 300px;max-height: 250px;position: relative;width: 100%;display: inline-block;\"&gt;&lt;img src=\"https://blueberry-assets.oneclick.es/M1_G_1a_5.svg\"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10%;\"&gt;fuera&lt;/span&gt;&lt;/div&gt;&lt;/div&gt;&lt;/div&gt;&lt;/div&gt;","feedback":"&lt;div style=\"display:flex; justify-content:center;\"&gt;&lt;div class=\"lemo-fixed-to-responsive\" style=\"max-width: 300px;max-height: 250px;position: relative;width: 100%;display: inline-block;\"&gt;&lt;img src=\"https://blueberry-assets.oneclick.es/M1_G_1a_5.svg\"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10%;\"&gt;fuera&lt;/span&gt;&lt;/div&gt;&lt;/div&gt;&lt;/div&gt;&lt;/div&gt;","seed":{"parameters":[],"calculated":[{"name":"A1","label":"{{function}}","function":"&lt;div style=\"display:flex; justify-content:center;\"&gt;&lt;img src=\"https://blueberry-assets.oneclick.es/M1_G_1a_1.svg\" width=\"300\"&gt;&lt;/img&gt;&lt;/div&gt;","incorrect":true},{"name":"A2","label":"{{function}}","function":"&lt;div style=\"display:flex; justify-content:center;\"&gt;&lt;img src=\"https://blueberry-assets.oneclick.es/M1_G_1a_2.svg\" width=\"300\"&gt;&lt;/img&gt;&lt;/div&gt;"},{"name":"A3","label":"{{function}}","function":"&lt;div style=\"display:flex; justify-content:center;\"&gt;&lt;img src=\"https://blueberry-assets.oneclick.es/M1_G_1a_3.svg\" width=\"300\"&gt;&lt;/img&gt;&lt;/div&gt;"},{"name":"A4","label":"{{function}}","function":"&lt;div style=\"display:flex; justify-content:center;\"&gt;&lt;img src=\"https://blueberry-assets.oneclick.es/M1_G_1a_4.svg\" width=\"300\"&gt;&lt;/img&gt;&lt;/div&gt;","incorrect":true}],"uniques":true},"algorithm":{"name":"trueFalse","template":"Multiple choice – standard","params":{"countCorrect":1,"countIncorrect":2,"showCheckIcon":false,"columns":3}}}</v>
      </c>
      <c r="C432" s="204" t="str">
        <f t="shared" si="4"/>
        <v>#REF!</v>
      </c>
      <c r="D432" s="205" t="str">
        <f t="shared" si="2"/>
        <v>#REF!</v>
      </c>
    </row>
    <row r="433" ht="15.75" customHeight="1">
      <c r="A433" s="204" t="str">
        <f>Seeds!AA456</f>
        <v>M1-G-1a-E-1</v>
      </c>
      <c r="B433" s="204" t="str">
        <f>Seeds!Z456</f>
        <v>{"id":"M1-G-1a-E-1","stimulus":"&lt;p&gt;Completa esta oración.&lt;/p&gt;&lt;div style=\"display:flex; justify-content:center;\"&gt;&lt;img src=\"https://blueberry-assets.oneclick.es/M1_G_1a_6.svg\" width=\"300\"&gt;&lt;/img&gt;&lt;/div&gt;","template":"&lt;p&gt;{{Q1}} está {{response}} del arenero.&lt;/p&gt;","hint":"&lt;div style=\"display:flex; justify-content:center;\"&gt;&lt;div class=\"lemo-fixed-to-responsive\" style=\"max-width: 300px;max-height: 250px;position: relative;width: 100%;display: inline-block;\"&gt;&lt;img src=\"https://blueberry-assets.oneclick.es/M1_G_1a_5.svg\"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10%;\"&gt;fuera&lt;/span&gt;&lt;/div&gt;&lt;/div&gt;&lt;/div&gt;&lt;/div&gt;","feedback":"&lt;div style=\"display:flex; justify-content:center;\"&gt;&lt;div class=\"lemo-fixed-to-responsive\" style=\"max-width: 300px;max-height: 250px;position: relative;width: 100%;display: inline-block;\"&gt;&lt;img src=\"https://blueberry-assets.oneclick.es/M1_G_1a_5.svg\"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10%;\"&gt;fuera&lt;/span&gt;&lt;/div&gt;&lt;/div&gt;&lt;/div&gt;&lt;/div&gt;","seed":{"parameters":[{"name":"Q1","label":null,"list":["La niña de la camiseta verde","La pala"]}],"calculated":[{"name":"A1","label":"{{function}}","function":"dentro","group":1},{"name":"A2","label":"{{function}}","function":"fuera","incorrect":true,"group":1}],"uniques":true},"algorithm":{"name":"groupResponses","template":"Cloze with drop down"}}</v>
      </c>
      <c r="C433" s="204" t="str">
        <f t="shared" si="4"/>
        <v>#REF!</v>
      </c>
      <c r="D433" s="205" t="str">
        <f t="shared" si="2"/>
        <v>#REF!</v>
      </c>
    </row>
    <row r="434" ht="15.75" customHeight="1">
      <c r="A434" s="204" t="str">
        <f>Seeds!AA457</f>
        <v>M1-G-1a-E-2</v>
      </c>
      <c r="B434" s="204" t="str">
        <f>Seeds!Z457</f>
        <v>{"id":"M1-G-1a-E-2","stimulus":"&lt;p&gt;Completa esta oración.&lt;/p&gt;&lt;div style=\"display:flex; justify-content:center;\"&gt;&lt;img src=\"https://blueberry-assets.oneclick.es/M1_G_1a_6.svg\" width=\"300\"&gt;&lt;/img&gt;&lt;/div&gt;","template":"&lt;p&gt;{{Q1}} está {{response}} del arenero.&lt;/p&gt;","hint":"&lt;div style=\"display:flex; justify-content:center;\"&gt;&lt;div class=\"lemo-fixed-to-responsive\" style=\"max-width: 300px;max-height: 250px;position: relative;width: 100%;display: inline-block;\"&gt;&lt;img src=\"https://blueberry-assets.oneclick.es/M1_G_1a_5.svg\"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10%;\"&gt;fuera&lt;/span&gt;&lt;/div&gt;&lt;/div&gt;&lt;/div&gt;&lt;/div&gt;","feedback":"&lt;div style=\"display:flex; justify-content:center;\"&gt;&lt;div class=\"lemo-fixed-to-responsive\" style=\"max-width: 300px;max-height: 250px;position: relative;width: 100%;display: inline-block;\"&gt;&lt;img src=\"https://blueberry-assets.oneclick.es/M1_G_1a_5.svg\"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10%;\"&gt;fuera&lt;/span&gt;&lt;/div&gt;&lt;/div&gt;&lt;/div&gt;&lt;/div&gt;","seed":{"parameters":[{"name":"Q1","label":null,"list":["El niño de la camiseta azul","La pelota"]}],"calculated":[{"name":"A1","label":"{{function}}","function":"dentro","incorrect":true,"group":1},{"name":"A2","label":"{{function}}","function":"fuera","group":1}],"uniques":true},"algorithm":{"name":"groupResponses","template":"Cloze with drop down"}}</v>
      </c>
      <c r="C434" s="204" t="str">
        <f t="shared" si="4"/>
        <v>#REF!</v>
      </c>
      <c r="D434" s="205" t="str">
        <f t="shared" si="2"/>
        <v>#REF!</v>
      </c>
    </row>
    <row r="435" ht="15.75" customHeight="1">
      <c r="A435" s="204" t="str">
        <f>Seeds!AA458</f>
        <v>M1-G-1a-E-3</v>
      </c>
      <c r="B435" s="204" t="str">
        <f>Seeds!Z458</f>
        <v>{"id":"M1-G-1a-E-3","stimulus":"&lt;p&gt;Completa esta oración.&lt;/p&gt;&lt;div style=\"display:flex; justify-content:center;\"&gt;&lt;img src=\"https://blueberry-assets.oneclick.es/M1_G_1a_7.svg\" width=\"300\"&gt;&lt;/img&gt;&lt;/div&gt;","template":"&lt;p&gt;{{Q1}} está {{response}} del frutero.&lt;/p&gt;","hint":"&lt;div style=\"display:flex; justify-content:center;\"&gt;&lt;div class=\"lemo-fixed-to-responsive\" style=\"max-width: 300px;max-height: 250px;position: relative;width: 100%;display: inline-block;\"&gt;&lt;img src=\"https://blueberry-assets.oneclick.es/M1_G_1a_5.svg\"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10%;\"&gt;fuera&lt;/span&gt;&lt;/div&gt;&lt;/div&gt;&lt;/div&gt;&lt;/div&gt;","feedback":"&lt;div style=\"display:flex; justify-content:center;\"&gt;&lt;div class=\"lemo-fixed-to-responsive\" style=\"max-width: 300px;max-height: 250px;position: relative;width: 100%;display: inline-block;\"&gt;&lt;img src=\"https://blueberry-assets.oneclick.es/M1_G_1a_5.svg\"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10%;\"&gt;fuera&lt;/span&gt;&lt;/div&gt;&lt;/div&gt;&lt;/div&gt;&lt;/div&gt;","seed":{"parameters":[{"name":"Q1","label":null,"list":["La manzana","La pera","El plátano"]}],"calculated":[{"name":"A1","label":"{{function}}","function":"dentro","group":1},{"name":"A2","label":"{{function}}","function":"fuera","incorrect":true,"group":1}],"uniques":true},"algorithm":{"name":"groupResponses","template":"Cloze with drop down"}}</v>
      </c>
      <c r="C435" s="204" t="str">
        <f t="shared" si="4"/>
        <v>#REF!</v>
      </c>
      <c r="D435" s="205" t="str">
        <f t="shared" si="2"/>
        <v>#REF!</v>
      </c>
    </row>
    <row r="436" ht="15.75" customHeight="1">
      <c r="A436" s="204" t="str">
        <f>Seeds!AA459</f>
        <v>M1-G-1a-E-4</v>
      </c>
      <c r="B436" s="204" t="str">
        <f>Seeds!Z459</f>
        <v>{"id":"M1-G-1a-E-4","stimulus":"&lt;p&gt;Completa esta oración.&lt;/p&gt;&lt;div style=\"display:flex; justify-content:center;\"&gt;&lt;img src=\"https://blueberry-assets.oneclick.es/M1_G_1a_7.svg\" width=\"300\"&gt;&lt;/img&gt;&lt;/div&gt;","template":"&lt;p&gt;{{Q1}} está {{response}} del frutero.&lt;/p&gt;","hint":"&lt;div style=\"display:flex; justify-content:center;\"&gt;&lt;div class=\"lemo-fixed-to-responsive\" style=\"max-width: 300px;max-height: 250px;position: relative;width: 100%;display: inline-block;\"&gt;&lt;img src=\"https://blueberry-assets.oneclick.es/M1_G_1a_5.svg\"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10%;\"&gt;fuera&lt;/span&gt;&lt;/div&gt;&lt;/div&gt;&lt;/div&gt;&lt;/div&gt;","feedback":"&lt;div style=\"display:flex; justify-content:center;\"&gt;&lt;div class=\"lemo-fixed-to-responsive\" style=\"max-width: 300px;max-height: 250px;position: relative;width: 100%;display: inline-block;\"&gt;&lt;img src=\"https://blueberry-assets.oneclick.es/M1_G_1a_5.svg\"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10%;\"&gt;fuera&lt;/span&gt;&lt;/div&gt;&lt;/div&gt;&lt;/div&gt;&lt;/div&gt;","seed":{"parameters":[{"name":"Q1","label":null,"list":["El kiwi","El racimo de uvas","El limón"]}],"calculated":[{"name":"A1","label":"{{function}}","function":"dentro","incorrect":true,"group":1},{"name":"A2","label":"{{function}}","function":"fuera","group":1}],"uniques":true},"algorithm":{"name":"groupResponses","template":"Cloze with drop down"}}</v>
      </c>
      <c r="C436" s="204" t="str">
        <f t="shared" si="4"/>
        <v>#REF!</v>
      </c>
      <c r="D436" s="205" t="str">
        <f t="shared" si="2"/>
        <v>#REF!</v>
      </c>
    </row>
    <row r="437" ht="15.75" customHeight="1">
      <c r="A437" s="204" t="str">
        <f>Seeds!AA460</f>
        <v>M1-G-2a-I-1</v>
      </c>
      <c r="B437" s="204" t="str">
        <f>Seeds!Z460</f>
        <v>{"id":"M1-G-2a-I-1","stimulus":"&lt;p&gt;¿Qué animal está detrás del gato?&lt;/p&gt;&lt;div style=\"display:flex; justify-content:center;\"&gt;&lt;img src=\"https://blueberry-assets.oneclick.es/M1_G_2a_1.svg\" width=\"400\"&gt;&lt;/img&gt;&lt;/div&gt;","hint":"&lt;div style=\"display:flex; justify-content:center;\"&gt;&lt;div class=\"lemo-fixed-to-responsive\" style=\"max-width: 400px;max-height: 200px;position: relative;width: 100%;display: inline-block;\"&gt;&lt;img src=\"https://blueberry-assets.oneclick.es/M1_G_2a_4.svg\" alt=\"\" tabindex=\"0\"&gt;&lt;/img&gt;&lt;div class=\"lemo-graphie-container\" style=\"position: absolute;top: 0;left: 0;width: 100%;height: 100%;\"&gt;&lt;div class=\"lemo-graphie\" style=\"position: relative; width: 100%; height: 100%;\"&gt;&lt;span class=\"lemo-graphie-label\" style=\"position: absolute; left: 13.7252%; top: 1.6941%;\"&gt;delante&lt;/span&gt;&lt;span class=\"lemo-graphie-label\" style=\"position: absolute; left: 72.5166%; top: 0.4359%;\"&gt;detrás&lt;/span&gt;&lt;/div&gt;&lt;/div&gt;&lt;/div&gt;&lt;/div&gt;","feedback":"&lt;div style=\"display:flex; justify-content:center;\"&gt;&lt;div class=\"lemo-fixed-to-responsive\" style=\"max-width: 400px;max-height: 200px;position: relative;width: 100%;display: inline-block;\"&gt;&lt;img src=\"https://blueberry-assets.oneclick.es/M1_G_2a_4.svg\" alt=\"\" tabindex=\"0\"&gt;&lt;/img&gt;&lt;div class=\"lemo-graphie-container\" style=\"position: absolute;top: 0;left: 0;width: 100%;height: 100%;\"&gt;&lt;div class=\"lemo-graphie\" style=\"position: relative; width: 100%; height: 100%;\"&gt;&lt;span class=\"lemo-graphie-label\" style=\"position: absolute; left: 13.7252%; top: 1.6941%;\"&gt;delante&lt;/span&gt;&lt;span class=\"lemo-graphie-label\" style=\"position: absolute; left: 72.5166%; top: 0.4359%;\"&gt;detrás&lt;/span&gt;&lt;/div&gt;&lt;/div&gt;&lt;/div&gt;&lt;/div&gt;","seed":{"parameters":[],"calculated":[{"name":"A1","label":"{{function}}","function":"El gallo"},{"name":"A2","label":"{{function}}","function":"El perro","incorrect":true},{"name":"A3","label":"{{function}}","function":"El burro","incorrect":true}],"uniques":true},"algorithm":{"name":"trueFalse","template":"Multiple choice – standard","params":{"countCorrect":1,"countIncorrect":2,"showCheckIcon":false,"columns":3}}}</v>
      </c>
      <c r="C437" s="204" t="str">
        <f t="shared" si="4"/>
        <v>#REF!</v>
      </c>
      <c r="D437" s="205" t="str">
        <f t="shared" si="2"/>
        <v>#REF!</v>
      </c>
    </row>
    <row r="438" ht="15.75" customHeight="1">
      <c r="A438" s="204" t="str">
        <f>Seeds!AA461</f>
        <v>M1-G-2a-I-2</v>
      </c>
      <c r="B438" s="204" t="str">
        <f>Seeds!Z461</f>
        <v>{"id":"M1-G-2a-I-2","stimulus":"&lt;p&gt;¿Qué animal está delante del perro?&lt;/p&gt;&lt;div style=\"display:flex; justify-content:center;\"&gt;&lt;img src=\"https://blueberry-assets.oneclick.es/M1_G_2a_1.svg\" width=\"300\"&gt;&lt;/img&gt;&lt;/div&gt;","hint":"&lt;div style=\"display:flex; justify-content:center;\"&gt;&lt;div class=\"lemo-fixed-to-responsive\" style=\"max-width: 400px;max-height: 200px;position: relative;width: 100%;display: inline-block;\"&gt;&lt;img src=\"https://blueberry-assets.oneclick.es/M1_G_2a_4.svg\" alt=\"\" tabindex=\"0\"&gt;&lt;/img&gt;&lt;div class=\"lemo-graphie-container\" style=\"position: absolute;top: 0;left: 0;width: 100%;height: 100%;\"&gt;&lt;div class=\"lemo-graphie\" style=\"position: relative; width: 100%; height: 100%;\"&gt;&lt;span class=\"lemo-graphie-label\" style=\"position: absolute; left: 13.7252%; top: 1.6941%;\"&gt;delante&lt;/span&gt;&lt;span class=\"lemo-graphie-label\" style=\"position: absolute; left: 72.5166%; top: 0.4359%;\"&gt;detrás&lt;/span&gt;&lt;/div&gt;&lt;/div&gt;&lt;/div&gt;&lt;/div&gt;","feedback":"&lt;div style=\"display:flex; justify-content:center;\"&gt;&lt;div class=\"lemo-fixed-to-responsive\" style=\"max-width: 400px;max-height: 200px;position: relative;width: 100%;display: inline-block;\"&gt;&lt;img src=\"https://blueberry-assets.oneclick.es/M1_G_2a_4.svg\" alt=\"\" tabindex=\"0\"&gt;&lt;/img&gt;&lt;div class=\"lemo-graphie-container\" style=\"position: absolute;top: 0;left: 0;width: 100%;height: 100%;\"&gt;&lt;div class=\"lemo-graphie\" style=\"position: relative; width: 100%; height: 100%;\"&gt;&lt;span class=\"lemo-graphie-label\" style=\"position: absolute; left: 13.7252%; top: 1.6941%;\"&gt;delante&lt;/span&gt;&lt;span class=\"lemo-graphie-label\" style=\"position: absolute; left: 72.5166%; top: 0.4359%;\"&gt;detrás&lt;/span&gt;&lt;/div&gt;&lt;/div&gt;&lt;/div&gt;&lt;/div&gt;","seed":{"parameters":[],"calculated":[{"name":"A1","label":"{{function}}","function":"El burro"},{"name":"A2","label":"{{function}}","function":"El gato","incorrect":true},{"name":"A3","label":"{{function}}","function":"El gallo","incorrect":true}],"uniques":true},"algorithm":{"name":"trueFalse","template":"Multiple choice – standard","params":{"countCorrect":1,"countIncorrect":2,"showCheckIcon":false,"columns":3}}}</v>
      </c>
      <c r="C438" s="204" t="str">
        <f t="shared" si="4"/>
        <v>#REF!</v>
      </c>
      <c r="D438" s="205" t="str">
        <f t="shared" si="2"/>
        <v>#REF!</v>
      </c>
    </row>
    <row r="439" ht="15.75" customHeight="1">
      <c r="A439" s="204" t="str">
        <f>Seeds!AA462</f>
        <v>M1-G-2a-I-3</v>
      </c>
      <c r="B439" s="204" t="str">
        <f>Seeds!Z462</f>
        <v>{"id":"M1-G-2a-I-3","stimulus":"&lt;p&gt;¿Qué animal está delante del gato?&lt;/p&gt;&lt;div style=\"display:flex; justify-content:center;\"&gt;&lt;img src=\"https://blueberry-assets.oneclick.es/M1_G_2a_1.svg\" width=\"300\"&gt;&lt;/img&gt;&lt;/div&gt;","hint":"&lt;div style=\"display:flex; justify-content:center;\"&gt;&lt;div class=\"lemo-fixed-to-responsive\" style=\"max-width: 400px;max-height: 200px;position: relative;width: 100%;display: inline-block;\"&gt;&lt;img src=\"https://blueberry-assets.oneclick.es/M1_G_2a_4.svg\" alt=\"\" tabindex=\"0\"&gt;&lt;/img&gt;&lt;div class=\"lemo-graphie-container\" style=\"position: absolute;top: 0;left: 0;width: 100%;height: 100%;\"&gt;&lt;div class=\"lemo-graphie\" style=\"position: relative; width: 100%; height: 100%;\"&gt;&lt;span class=\"lemo-graphie-label\" style=\"position: absolute; left: 13.7252%; top: 1.6941%;\"&gt;delante&lt;/span&gt;&lt;span class=\"lemo-graphie-label\" style=\"position: absolute; left: 72.5166%; top: 0.4359%;\"&gt;detrás&lt;/span&gt;&lt;/div&gt;&lt;/div&gt;&lt;/div&gt;&lt;/div&gt;","feedback":"&lt;div style=\"display:flex; justify-content:center;\"&gt;&lt;div class=\"lemo-fixed-to-responsive\" style=\"max-width: 400px;max-height: 200px;position: relative;width: 100%;display: inline-block;\"&gt;&lt;img src=\"https://blueberry-assets.oneclick.es/M1_G_2a_4.svg\" alt=\"\" tabindex=\"0\"&gt;&lt;/img&gt;&lt;div class=\"lemo-graphie-container\" style=\"position: absolute;top: 0;left: 0;width: 100%;height: 100%;\"&gt;&lt;div class=\"lemo-graphie\" style=\"position: relative; width: 100%; height: 100%;\"&gt;&lt;span class=\"lemo-graphie-label\" style=\"position: absolute; left: 13.7252%; top: 1.6941%;\"&gt;delante&lt;/span&gt;&lt;span class=\"lemo-graphie-label\" style=\"position: absolute; left: 72.5166%; top: 0.4359%;\"&gt;detrás&lt;/span&gt;&lt;/div&gt;&lt;/div&gt;&lt;/div&gt;&lt;/div&gt;","seed":{"parameters":[],"calculated":[{"name":"A1","label":"{{function}}","function":"El gato","incorrect":true},{"name":"A2","label":"{{function}}","function":"El perro"},{"name":"A3","label":"{{function}}","function":"El gallo","incorrect":true}],"uniques":true},"algorithm":{"name":"trueFalse","template":"Multiple choice – standard","params":{"countCorrect":1,"countIncorrect":2,"showCheckIcon":false,"columns":3}}}</v>
      </c>
      <c r="C439" s="204" t="str">
        <f t="shared" si="4"/>
        <v>#REF!</v>
      </c>
      <c r="D439" s="205" t="str">
        <f t="shared" si="2"/>
        <v>#REF!</v>
      </c>
    </row>
    <row r="440" ht="15.75" customHeight="1">
      <c r="A440" s="204" t="str">
        <f>Seeds!AA463</f>
        <v>M1-G-2a-I-4</v>
      </c>
      <c r="B440" s="204" t="str">
        <f>Seeds!Z463</f>
        <v>{"id":"M1-G-2a-I-4","stimulus":"&lt;p&gt;¿Qué animal está detrás del perro?&lt;/p&gt;&lt;div style=\"display:flex; justify-content:center;\"&gt;&lt;img src=\"https://blueberry-assets.oneclick.es/M1_G_2a_1.svg\" width=\"300\"&gt;&lt;/img&gt;&lt;/div&gt;","hint":"&lt;div style=\"display:flex; justify-content:center;\"&gt;&lt;div class=\"lemo-fixed-to-responsive\" style=\"max-width: 400px;max-height: 200px;position: relative;width: 100%;display: inline-block;\"&gt;&lt;img src=\"https://blueberry-assets.oneclick.es/M1_G_2a_4.svg\" alt=\"\" tabindex=\"0\"&gt;&lt;/img&gt;&lt;div class=\"lemo-graphie-container\" style=\"position: absolute;top: 0;left: 0;width: 100%;height: 100%;\"&gt;&lt;div class=\"lemo-graphie\" style=\"position: relative; width: 100%; height: 100%;\"&gt;&lt;span class=\"lemo-graphie-label\" style=\"position: absolute; left: 13.7252%; top: 1.6941%;\"&gt;delante&lt;/span&gt;&lt;span class=\"lemo-graphie-label\" style=\"position: absolute; left: 72.5166%; top: 0.4359%;\"&gt;detrás&lt;/span&gt;&lt;/div&gt;&lt;/div&gt;&lt;/div&gt;&lt;/div&gt;","feedback":"&lt;div style=\"display:flex; justify-content:center;\"&gt;&lt;div class=\"lemo-fixed-to-responsive\" style=\"max-width: 400px;max-height: 200px;position: relative;width: 100%;display: inline-block;\"&gt;&lt;img src=\"https://blueberry-assets.oneclick.es/M1_G_2a_4.svg\" alt=\"\" tabindex=\"0\"&gt;&lt;/img&gt;&lt;div class=\"lemo-graphie-container\" style=\"position: absolute;top: 0;left: 0;width: 100%;height: 100%;\"&gt;&lt;div class=\"lemo-graphie\" style=\"position: relative; width: 100%; height: 100%;\"&gt;&lt;span class=\"lemo-graphie-label\" style=\"position: absolute; left: 13.7252%; top: 1.6941%;\"&gt;delante&lt;/span&gt;&lt;span class=\"lemo-graphie-label\" style=\"position: absolute; left: 72.5166%; top: 0.4359%;\"&gt;detrás&lt;/span&gt;&lt;/div&gt;&lt;/div&gt;&lt;/div&gt;&lt;/div&gt;","seed":{"parameters":[],"calculated":[{"name":"A1","label":"{{function}}","function":"El perro","incorrect":true},{"name":"A2","label":"{{function}}","function":"El gato"},{"name":"A3","label":"{{function}}","function":"El burro","incorrect":true}],"uniques":true},"algorithm":{"name":"trueFalse","template":"Multiple choice – standard","params":{"countCorrect":1,"countIncorrect":2,"showCheckIcon":false,"columns":3}}}</v>
      </c>
      <c r="C440" s="204" t="str">
        <f t="shared" si="4"/>
        <v>#REF!</v>
      </c>
      <c r="D440" s="205" t="str">
        <f t="shared" si="2"/>
        <v>#REF!</v>
      </c>
    </row>
    <row r="441" ht="15.75" customHeight="1">
      <c r="A441" s="204" t="str">
        <f>Seeds!AA464</f>
        <v>M1-G-2a-E-1</v>
      </c>
      <c r="B441" s="204" t="str">
        <f>Seeds!Z464</f>
        <v>{"id":"M1-G-2a-E-1","stimulus":"&lt;p&gt;Completa la siguiente oración.&lt;/p&gt;&lt;div style=\"display:flex; justify-content:center;\"&gt;&lt;img src=\"https://blueberry-assets.oneclick.es/M1_G_2a_2.svg\" width=\"300\"&gt;&lt;/img&gt;&lt;/div&gt;","hint":"&lt;div style=\"display:flex; justify-content:center;\"&gt;&lt;div class=\"lemo-fixed-to-responsive\" style=\"max-width: 400px;max-height: 200px;position: relative;width: 100%;display: inline-block;\"&gt;&lt;img src=\"https://blueberry-assets.oneclick.es/M1_G_2a_4.svg\" alt=\"\" tabindex=\"0\"&gt;&lt;/img&gt;&lt;div class=\"lemo-graphie-container\" style=\"position: absolute;top: 0;left: 0;width: 100%;height: 100%;\"&gt;&lt;div class=\"lemo-graphie\" style=\"position: relative; width: 100%; height: 100%;\"&gt;&lt;span class=\"lemo-graphie-label\" style=\"position: absolute; left: 13.7252%; top: 1.6941%;\"&gt;delante&lt;/span&gt;&lt;span class=\"lemo-graphie-label\" style=\"position: absolute; left: 72.5166%; top: 0.4359%;\"&gt;detrás&lt;/span&gt;&lt;/div&gt;&lt;/div&gt;&lt;/div&gt;&lt;/div&gt;","feedback":"&lt;div style=\"display:flex; justify-content:center;\"&gt;&lt;div class=\"lemo-fixed-to-responsive\" style=\"max-width: 400px;max-height: 200px;position: relative;width: 100%;display: inline-block;\"&gt;&lt;img src=\"https://blueberry-assets.oneclick.es/M1_G_2a_4.svg\" alt=\"\" tabindex=\"0\"&gt;&lt;/img&gt;&lt;div class=\"lemo-graphie-container\" style=\"position: absolute;top: 0;left: 0;width: 100%;height: 100%;\"&gt;&lt;div class=\"lemo-graphie\" style=\"position: relative; width: 100%; height: 100%;\"&gt;&lt;span class=\"lemo-graphie-label\" style=\"position: absolute; left: 13.7252%; top: 1.6941%;\"&gt;delante&lt;/span&gt;&lt;span class=\"lemo-graphie-label\" style=\"position: absolute; left: 72.5166%; top: 0.4359%;\"&gt;detrás&lt;/span&gt;&lt;/div&gt;&lt;/div&gt;&lt;/div&gt;&lt;/div&gt;","template":"&lt;p&gt;Las nubes están {{response}} del sol.&lt;/p&gt;","seed":{"calculated":[{"name":"A1","label":"{{function}}","function":"delante"},{"name":"A2","label":"{{function}}","function":"detrás","incorrect":true}],"uniques":true},"algorithm":{"name":"calculateOperation","template":"Cloze with drag &amp; drop","params":{"keyboard":"NUMERICAL"}}}</v>
      </c>
      <c r="C441" s="204" t="str">
        <f t="shared" si="4"/>
        <v>#REF!</v>
      </c>
      <c r="D441" s="205" t="str">
        <f t="shared" si="2"/>
        <v>#REF!</v>
      </c>
    </row>
    <row r="442" ht="15.75" customHeight="1">
      <c r="A442" s="204" t="str">
        <f>Seeds!AA465</f>
        <v>M1-G-2a-E-2</v>
      </c>
      <c r="B442" s="204" t="str">
        <f>Seeds!Z465</f>
        <v>{"id":"M1-G-2a-E-2","stimulus":"&lt;p&gt;Completa la siguiente oración.&lt;/p&gt;&lt;div style=\"display:flex; justify-content:center;\"&gt;&lt;img src=\"https://blueberry-assets.oneclick.es/M1_G_2a_2.svg\" width=\"300\"&gt;&lt;/img&gt;&lt;/div&gt;","hint":"&lt;div style=\"display:flex; justify-content:center;\"&gt;&lt;div class=\"lemo-fixed-to-responsive\" style=\"max-width: 400px;max-height: 200px;position: relative;width: 100%;display: inline-block;\"&gt;&lt;img src=\"https://blueberry-assets.oneclick.es/M1_G_2a_4.svg\" alt=\"\" tabindex=\"0\"&gt;&lt;/img&gt;&lt;div class=\"lemo-graphie-container\" style=\"position: absolute;top: 0;left: 0;width: 100%;height: 100%;\"&gt;&lt;div class=\"lemo-graphie\" style=\"position: relative; width: 100%; height: 100%;\"&gt;&lt;span class=\"lemo-graphie-label\" style=\"position: absolute; left: 13.7252%; top: 1.6941%;\"&gt;delante&lt;/span&gt;&lt;span class=\"lemo-graphie-label\" style=\"position: absolute; left: 72.5166%; top: 0.4359%;\"&gt;detrás&lt;/span&gt;&lt;/div&gt;&lt;/div&gt;&lt;/div&gt;&lt;/div&gt;","feedback":"&lt;div style=\"display:flex; justify-content:center;\"&gt;&lt;div class=\"lemo-fixed-to-responsive\" style=\"max-width: 400px;max-height: 200px;position: relative;width: 100%;display: inline-block;\"&gt;&lt;img src=\"https://blueberry-assets.oneclick.es/M1_G_2a_4.svg\" alt=\"\" tabindex=\"0\"&gt;&lt;/img&gt;&lt;div class=\"lemo-graphie-container\" style=\"position: absolute;top: 0;left: 0;width: 100%;height: 100%;\"&gt;&lt;div class=\"lemo-graphie\" style=\"position: relative; width: 100%; height: 100%;\"&gt;&lt;span class=\"lemo-graphie-label\" style=\"position: absolute; left: 13.7252%; top: 1.6941%;\"&gt;delante&lt;/span&gt;&lt;span class=\"lemo-graphie-label\" style=\"position: absolute; left: 72.5166%; top: 0.4359%;\"&gt;detrás&lt;/span&gt;&lt;/div&gt;&lt;/div&gt;&lt;/div&gt;&lt;/div&gt;","template":"&lt;p&gt;El sol está {{response}} de las nubes.&lt;/p&gt;","seed":{"calculated":[{"name":"A1","label":"{{function}}","function":"detrás"},{"name":"A2","label":"{{function}}","function":"delante","incorrect":true}],"uniques":true},"algorithm":{"name":"calculateOperation","template":"Cloze with drag &amp; drop","params":{"keyboard":"NUMERICAL"}}}</v>
      </c>
      <c r="C442" s="204" t="str">
        <f t="shared" si="4"/>
        <v>#REF!</v>
      </c>
      <c r="D442" s="205" t="str">
        <f t="shared" si="2"/>
        <v>#REF!</v>
      </c>
    </row>
    <row r="443" ht="15.75" customHeight="1">
      <c r="A443" s="204" t="str">
        <f>Seeds!AA466</f>
        <v>M1-G-2a-E-3</v>
      </c>
      <c r="B443" s="204" t="str">
        <f>Seeds!Z466</f>
        <v>{"id":"M1-G-2a-E-3","stimulus":"&lt;p&gt;Completa la siguiente oración.&lt;/p&gt;&lt;div style=\"display:flex; justify-content:center;\"&gt;&lt;img src=\"https://blueberry-assets.oneclick.es/M1_G_2a_3.svg\" width=\"300\"&gt;&lt;/img&gt;&lt;/div&gt;","hint":"&lt;div style=\"display:flex; justify-content:center;\"&gt;&lt;div class=\"lemo-fixed-to-responsive\" style=\"max-width: 400px;max-height: 200px;position: relative;width: 100%;display: inline-block;\"&gt;&lt;img src=\"https://blueberry-assets.oneclick.es/M1_G_2a_4.svg\" alt=\"\" tabindex=\"0\"&gt;&lt;/img&gt;&lt;div class=\"lemo-graphie-container\" style=\"position: absolute;top: 0;left: 0;width: 100%;height: 100%;\"&gt;&lt;div class=\"lemo-graphie\" style=\"position: relative; width: 100%; height: 100%;\"&gt;&lt;span class=\"lemo-graphie-label\" style=\"position: absolute; left: 13.7252%; top: 1.6941%;\"&gt;delante&lt;/span&gt;&lt;span class=\"lemo-graphie-label\" style=\"position: absolute; left: 72.5166%; top: 0.4359%;\"&gt;detrás&lt;/span&gt;&lt;/div&gt;&lt;/div&gt;&lt;/div&gt;&lt;/div&gt;","feedback":"&lt;div style=\"display:flex; justify-content:center;\"&gt;&lt;div class=\"lemo-fixed-to-responsive\" style=\"max-width: 400px;max-height: 200px;position: relative;width: 100%;display: inline-block;\"&gt;&lt;img src=\"https://blueberry-assets.oneclick.es/M1_G_2a_4.svg\" alt=\"\" tabindex=\"0\"&gt;&lt;/img&gt;&lt;div class=\"lemo-graphie-container\" style=\"position: absolute;top: 0;left: 0;width: 100%;height: 100%;\"&gt;&lt;div class=\"lemo-graphie\" style=\"position: relative; width: 100%; height: 100%;\"&gt;&lt;span class=\"lemo-graphie-label\" style=\"position: absolute; left: 13.7252%; top: 1.6941%;\"&gt;delante&lt;/span&gt;&lt;span class=\"lemo-graphie-label\" style=\"position: absolute; left: 72.5166%; top: 0.4359%;\"&gt;detrás&lt;/span&gt;&lt;/div&gt;&lt;/div&gt;&lt;/div&gt;&lt;/div&gt;","template":"&lt;p&gt;El camión está {{response}} del coche.&lt;/p&gt;","seed":{"calculated":[{"name":"A1","label":"{{function}}","function":"delante"},{"name":"A2","label":"{{function}}","function":"detrás","incorrect":true}],"uniques":true},"algorithm":{"name":"calculateOperation","template":"Cloze with drag &amp; drop","params":{"keyboard":"NUMERICAL"}}}</v>
      </c>
      <c r="C443" s="204" t="str">
        <f t="shared" si="4"/>
        <v>#REF!</v>
      </c>
      <c r="D443" s="205" t="str">
        <f t="shared" si="2"/>
        <v>#REF!</v>
      </c>
    </row>
    <row r="444" ht="15.75" customHeight="1">
      <c r="A444" s="204" t="str">
        <f>Seeds!AA467</f>
        <v>M1-G-2a-E-4</v>
      </c>
      <c r="B444" s="204" t="str">
        <f>Seeds!Z467</f>
        <v>{"id":"M1-G-2a-E-4","stimulus":"&lt;p&gt;Completa la siguiente oración.&lt;/p&gt;&lt;div style=\"display:flex; justify-content:center;\"&gt;&lt;img src=\"https://blueberry-assets.oneclick.es/M1_G_2a_3.svg\" width=\"300\"&gt;&lt;/img&gt;&lt;/div&gt;","hint":"&lt;div style=\"display:flex; justify-content:center;\"&gt;&lt;div class=\"lemo-fixed-to-responsive\" style=\"max-width: 400px;max-height: 200px;position: relative;width: 100%;display: inline-block;\"&gt;&lt;img src=\"https://blueberry-assets.oneclick.es/M1_G_2a_4.svg\" alt=\"\" tabindex=\"0\"&gt;&lt;/img&gt;&lt;div class=\"lemo-graphie-container\" style=\"position: absolute;top: 0;left: 0;width: 100%;height: 100%;\"&gt;&lt;div class=\"lemo-graphie\" style=\"position: relative; width: 100%; height: 100%;\"&gt;&lt;span class=\"lemo-graphie-label\" style=\"position: absolute; left: 13.7252%; top: 1.6941%;\"&gt;delante&lt;/span&gt;&lt;span class=\"lemo-graphie-label\" style=\"position: absolute; left: 72.5166%; top: 0.4359%;\"&gt;detrás&lt;/span&gt;&lt;/div&gt;&lt;/div&gt;&lt;/div&gt;&lt;/div&gt;","feedback":"&lt;div style=\"display:flex; justify-content:center;\"&gt;&lt;div class=\"lemo-fixed-to-responsive\" style=\"max-width: 400px;max-height: 200px;position: relative;width: 100%;display: inline-block;\"&gt;&lt;img src=\"https://blueberry-assets.oneclick.es/M1_G_2a_4.svg\" alt=\"\" tabindex=\"0\"&gt;&lt;/img&gt;&lt;div class=\"lemo-graphie-container\" style=\"position: absolute;top: 0;left: 0;width: 100%;height: 100%;\"&gt;&lt;div class=\"lemo-graphie\" style=\"position: relative; width: 100%; height: 100%;\"&gt;&lt;span class=\"lemo-graphie-label\" style=\"position: absolute; left: 13.7252%; top: 1.6941%;\"&gt;delante&lt;/span&gt;&lt;span class=\"lemo-graphie-label\" style=\"position: absolute; left: 72.5166%; top: 0.4359%;\"&gt;detrás&lt;/span&gt;&lt;/div&gt;&lt;/div&gt;&lt;/div&gt;&lt;/div&gt;","template":"&lt;p&gt;El coche está {{response}} del camión.&lt;/p&gt;","seed":{"calculated":[{"name":"A1","label":"{{function}}","function":"detrás"},{"name":"A2","label":"{{function}}","function":"delante","incorrect":true}],"uniques":true},"algorithm":{"name":"calculateOperation","template":"Cloze with drag &amp; drop","params":{"keyboard":"NUMERICAL"}}}</v>
      </c>
      <c r="C444" s="204" t="str">
        <f t="shared" si="4"/>
        <v>#REF!</v>
      </c>
      <c r="D444" s="205" t="str">
        <f t="shared" si="2"/>
        <v>#REF!</v>
      </c>
    </row>
    <row r="445" ht="15.75" customHeight="1">
      <c r="A445" s="204" t="str">
        <f>Seeds!AA468</f>
        <v>M1-G-3a-I-1</v>
      </c>
      <c r="B445" s="204" t="str">
        <f>Seeds!Z468</f>
        <v>{
    "id": "M1-G-3a-I-1",
    "stimulus": "&lt;p&gt;¿Qué está más cerca y lejos de la casa?&lt;/p&gt;",
    "hint": "&lt;div style=\"display:flex; justify-content:center;\"&gt;&lt;div class=\"lemo-fixed-to-responsive\" style=\"max-width: 300px;max-height: 200px;position: relative;width: 100%;display: inline-block;\"&gt;&lt;img src=\"https://blueberry-assets.oneclick.es/M1_G_3a_6.svg\" alt=\"\" tabindex=\"0\"&gt;&lt;/img&gt;&lt;div class=\"lemo-graphie-container\" style=\"position: absolute;top: 0;left: 0;width: 100%;height: 100%;\"&gt;&lt;div class=\"lemo-graphie\" style=\"position: relative; width: 100%; height: 100%;\"&gt;&lt;span class=\"lemo-graphie-label\" style=\"position: absolute; left: 0.9354%; top: 92%;\"&gt;&lt;b&gt;cerca&lt;/b&gt; de la farola&lt;/span&gt;&lt;span class=\"lemo-graphie-label\" style=\"position: absolute; left: 58%; top: 92%;\"&gt;&lt;b&gt;lejos&lt;/b&gt; de la farola&lt;/span&gt;&lt;/div&gt;&lt;/div&gt;&lt;/div&gt;&lt;/div&gt;",
    "feedback": "&lt;div style=\"display:flex; justify-content:center;\"&gt;&lt;div class=\"lemo-fixed-to-responsive\" style=\"max-width: 300px;max-height: 200px;position: relative;width: 100%;display: inline-block;\"&gt;&lt;img src=\"https://blueberry-assets.oneclick.es/M1_G_3a_6.svg\" alt=\"\" tabindex=\"0\"&gt;&lt;/img&gt;&lt;div class=\"lemo-graphie-container\" style=\"position: absolute;top: 0;left: 0;width: 100%;height: 100%;\"&gt;&lt;div class=\"lemo-graphie\" style=\"position: relative; width: 100%; height: 100%;\"&gt;&lt;span class=\"lemo-graphie-label\" style=\"position: absolute; left: 0.9354%; top: 92%;\"&gt;&lt;b&gt;cerca&lt;/b&gt; de la farola&lt;/span&gt;&lt;span class=\"lemo-graphie-label\" style=\"position: absolute; left: 58%; top: 92%;\"&gt;&lt;b&gt;lejos&lt;/b&gt; de la farola&lt;/span&gt;&lt;/div&gt;&lt;/div&gt;&lt;/div&gt;&lt;/div&gt;",
    "seed": {
        "parameters": [
            {
                "name": "Q1",
                "label": null,
                "min": 100,
                "max": 10000,
                "step": 100
            },
            {
                "name": "Q2",
                "label": null,
                "list": [
                    20,
                    10,
                    5,
                    2,
                    1
                ]
            },
            {
                "name": "Q3",
                "label": null,
                "min": 1000,
                "max": 10000,
                "step": 5
            },
            {
                "name": "Q4",
                "label": null,
                "min": 5,
                "max": 100,
                "step": 5
            }
        ],
        "calculated": [
            {
                "name": "A1",
                "label": "cerca"
            },
            {
                "name": "A2",
                "label": "lejos"
            }
        ],
        "uniques": true
    },
    "algorithm": {
        "name": "labelImage",
        "template": "LabelImageDragDropV2",
        "params": {
            "image": {
                "src": "https://blueberry-assets.oneclick.es/M1_G_3a_1.png",
                "width": 650,
                "height": 158,
                "alt": "",
                "title": "",
                "percent": 1
            },
            "responses": [
                {
                    "x": -99,
                    "y": 49,
                    "z": 15,
                    "width": 70,
                    "height": 40,
                    "pointer": ""
                },
                {
                    "x": 307,
                    "y": 49,
                    "z": 27,
                    "width": 70,
                    "height": 40,
                    "pointer": ""
                }
            ],
            "fontSize": 10
        }
    }
}</v>
      </c>
      <c r="C445" s="204" t="str">
        <f t="shared" si="4"/>
        <v>#REF!</v>
      </c>
      <c r="D445" s="205" t="str">
        <f t="shared" si="2"/>
        <v>#REF!</v>
      </c>
    </row>
    <row r="446" ht="15.75" customHeight="1">
      <c r="A446" s="204" t="str">
        <f>Seeds!AA469</f>
        <v>M1-G-3a-I-2</v>
      </c>
      <c r="B446" s="204" t="str">
        <f>Seeds!Z469</f>
        <v>{
    "id": "M1-G-3a-I-2",
    "stimulus": "&lt;p&gt;¿Qué está más cerca y lejos del libro?&lt;/p&gt;",
    "hint": "&lt;div style=\"display:flex; justify-content:center;\"&gt;&lt;div class=\"lemo-fixed-to-responsive\" style=\"max-width: 300px;max-height: 200px;position: relative;width: 100%;display: inline-block;\"&gt;&lt;img src=\"https://blueberry-assets.oneclick.es/M1_G_3a_6.svg\" alt=\"\" tabindex=\"0\"&gt;&lt;/img&gt;&lt;div class=\"lemo-graphie-container\" style=\"position: absolute;top: 0;left: 0;width: 100%;height: 100%;\"&gt;&lt;div class=\"lemo-graphie\" style=\"position: relative; width: 100%; height: 100%;\"&gt;&lt;span class=\"lemo-graphie-label\" style=\"position: absolute; left: 0.9354%; top: 92%;\"&gt;&lt;b&gt;cerca&lt;/b&gt; de la farola&lt;/span&gt;&lt;span class=\"lemo-graphie-label\" style=\"position: absolute; left: 58%; top: 92%;\"&gt;&lt;b&gt;lejos&lt;/b&gt; de la farola&lt;/span&gt;&lt;/div&gt;&lt;/div&gt;&lt;/div&gt;&lt;/div&gt;",
    "feedback": "&lt;div style=\"display:flex; justify-content:center;\"&gt;&lt;div class=\"lemo-fixed-to-responsive\" style=\"max-width: 300px;max-height: 200px;position: relative;width: 100%;display: inline-block;\"&gt;&lt;img src=\"https://blueberry-assets.oneclick.es/M1_G_3a_6.svg\" alt=\"\" tabindex=\"0\"&gt;&lt;/img&gt;&lt;div class=\"lemo-graphie-container\" style=\"position: absolute;top: 0;left: 0;width: 100%;height: 100%;\"&gt;&lt;div class=\"lemo-graphie\" style=\"position: relative; width: 100%; height: 100%;\"&gt;&lt;span class=\"lemo-graphie-label\" style=\"position: absolute; left: 0.9354%; top: 92%;\"&gt;&lt;b&gt;cerca&lt;/b&gt; de la farola&lt;/span&gt;&lt;span class=\"lemo-graphie-label\" style=\"position: absolute; left: 58%; top: 92%;\"&gt;&lt;b&gt;lejos&lt;/b&gt; de la farola&lt;/span&gt;&lt;/div&gt;&lt;/div&gt;&lt;/div&gt;&lt;/div&gt;",
    "seed": {
        "parameters": [
            {
                "name": "Q1",
                "label": null,
                "min": 100,
                "max": 10000,
                "step": 100
            },
            {
                "name": "Q2",
                "label": null,
                "list": [
                    20,
                    10,
                    5,
                    2,
                    1
                ]
            },
            {
                "name": "Q3",
                "label": null,
                "min": 1000,
                "max": 10000,
                "step": 5
            },
            {
                "name": "Q4",
                "label": null,
                "min": 5,
                "max": 100,
                "step": 5
            }
        ],
        "calculated": [
            {
                "name": "A1",
                "label": "lejos"
            },
            {
                "name": "A2",
                "label": "cerca"
            }
        ],
        "uniques": true
    },
    "algorithm": {
        "name": "labelImage",
        "template": "LabelImageDragDropV2",
        "params": {
            "image": {
                "src": "https://blueberry-assets.oneclick.es/M1_G_3a_2.png",
                "width": 650,
                "height": 158,
                "alt": "",
                "title": "",
                "percent": 1
            },
            "responses": [
                {
                    "x": 8,
                    "y": 99,
                    "z": 15,
                    "width": 70,
                    "height": 40,
                    "pointer": ""
                },
                {
                    "x": 217,
                    "y": 99,
                    "z": 27,
                    "width": 70,
                    "height": 40,
                    "pointer": ""
                }
            ],
            "fontSize": 10
        }
    }
}</v>
      </c>
      <c r="C446" s="204" t="str">
        <f t="shared" si="4"/>
        <v>#REF!</v>
      </c>
      <c r="D446" s="205" t="str">
        <f t="shared" si="2"/>
        <v>#REF!</v>
      </c>
    </row>
    <row r="447" ht="15.75" customHeight="1">
      <c r="A447" s="204" t="str">
        <f>Seeds!AA470</f>
        <v>M1-G-3a-I-3</v>
      </c>
      <c r="B447" s="204" t="str">
        <f>Seeds!Z470</f>
        <v>{
    "id": "M1-G-3a-I-3",
    "stimulus": "&lt;p&gt;¿Qué está más cerca y lejos del coche?&lt;/p&gt;",
    "hint": "&lt;div style=\"display:flex; justify-content:center;\"&gt;&lt;div class=\"lemo-fixed-to-responsive\" style=\"max-width: 300px;max-height: 200px;position: relative;width: 100%;display: inline-block;\"&gt;&lt;img src=\"https://blueberry-assets.oneclick.es/M1_G_3a_6.svg\" alt=\"\" tabindex=\"0\"&gt;&lt;/img&gt;&lt;div class=\"lemo-graphie-container\" style=\"position: absolute;top: 0;left: 0;width: 100%;height: 100%;\"&gt;&lt;div class=\"lemo-graphie\" style=\"position: relative; width: 100%; height: 100%;\"&gt;&lt;span class=\"lemo-graphie-label\" style=\"position: absolute; left: 0.9354%; top: 92%;\"&gt;&lt;b&gt;cerca&lt;/b&gt; de la farola&lt;/span&gt;&lt;span class=\"lemo-graphie-label\" style=\"position: absolute; left: 58%; top: 92%;\"&gt;&lt;b&gt;lejos&lt;/b&gt; de la farola&lt;/span&gt;&lt;/div&gt;&lt;/div&gt;&lt;/div&gt;&lt;/div&gt;",
    "feedback": "&lt;div style=\"display:flex; justify-content:center;\"&gt;&lt;div class=\"lemo-fixed-to-responsive\" style=\"max-width: 300px;max-height: 200px;position: relative;width: 100%;display: inline-block;\"&gt;&lt;img src=\"https://blueberry-assets.oneclick.es/M1_G_3a_6.svg\" alt=\"\" tabindex=\"0\"&gt;&lt;/img&gt;&lt;div class=\"lemo-graphie-container\" style=\"position: absolute;top: 0;left: 0;width: 100%;height: 100%;\"&gt;&lt;div class=\"lemo-graphie\" style=\"position: relative; width: 100%; height: 100%;\"&gt;&lt;span class=\"lemo-graphie-label\" style=\"position: absolute; left: 0.9354%; top: 92%;\"&gt;&lt;b&gt;cerca&lt;/b&gt; de la farola&lt;/span&gt;&lt;span class=\"lemo-graphie-label\" style=\"position: absolute; left: 58%; top: 92%;\"&gt;&lt;b&gt;lejos&lt;/b&gt; de la farola&lt;/span&gt;&lt;/div&gt;&lt;/div&gt;&lt;/div&gt;&lt;/div&gt;",
    "seed": {
        "parameters": [
            {
                "name": "Q1",
                "label": null,
                "min": 100,
                "max": 10000,
                "step": 100
            },
            {
                "name": "Q2",
                "label": null,
                "list": [
                    20,
                    10,
                    5,
                    2,
                    1
                ]
            },
            {
                "name": "Q3",
                "label": null,
                "min": 1000,
                "max": 10000,
                "step": 5
            },
            {
                "name": "Q4",
                "label": null,
                "min": 5,
                "max": 100,
                "step": 5
            }
        ],
        "calculated": [
            {
                "name": "A1",
                "label": "cerca"
            },
            {
                "name": "A2",
                "label": "lejos"
            }
        ],
        "uniques": true
    },
    "algorithm": {
        "name": "labelImage",
        "template": "LabelImageDragDropV2",
        "params": {
            "image": {
                "src": "https://blueberry-assets.oneclick.es/M1_G_3a_3.png",
                "width": 650,
                "height": 158,
                "alt": "",
                "title": "",
                "percent": 1
            },
            "responses": [
                {
                    "x": -10,
                    "y": 100,
                    "z": 15,
                    "width": 70,
                    "height": 40,
                    "pointer": ""
                },
                {
                    "x": 240,
                    "y": 100,
                    "z": 27,
                    "width": 70,
                    "height": 40,
                    "pointer": ""
                }
            ],
            "fontSize": 10
        }
    }
}</v>
      </c>
      <c r="C447" s="204" t="str">
        <f t="shared" si="4"/>
        <v>#REF!</v>
      </c>
      <c r="D447" s="205" t="str">
        <f t="shared" si="2"/>
        <v>#REF!</v>
      </c>
    </row>
    <row r="448" ht="15.75" customHeight="1">
      <c r="A448" s="204" t="str">
        <f>Seeds!AA471</f>
        <v>M1-G-3a-E-1</v>
      </c>
      <c r="B448" s="204" t="str">
        <f>Seeds!Z471</f>
        <v>{
    "id": "M1-G-3a-E-1",
    "stimulus": "&lt;p&gt;Elige la opción correcta.&lt;/p&gt;&lt;div style=\"display:flex; justify-content:center;\"&gt;&lt;img src=\"https://blueberry-assets.oneclick.es/M1_G_3a_4.svg\" width=\"400\"&gt;&lt;/img&gt;&lt;/div&gt;",
    "template": "&lt;p&gt;{{Q1}} está {{response}} del niño.&lt;/p&gt;",
    "feedback": "&lt;div style=\"display:flex; justify-content:center;\"&gt;&lt;div class=\"lemo-fixed-to-responsive\" style=\"max-width: 300px;max-height: 200px;position: relative;width: 100%;display: inline-block;\"&gt;&lt;img src=\"https://blueberry-assets.oneclick.es/M1_G_3a_6.svg\" alt=\"\" tabindex=\"0\"&gt;&lt;/img&gt;&lt;div class=\"lemo-graphie-container\" style=\"position: absolute;top: 0;left: 0;width: 100%;height: 100%;\"&gt;&lt;div class=\"lemo-graphie\" style=\"position: relative; width: 100%; height: 100%;\"&gt;&lt;span class=\"lemo-graphie-label\" style=\"position: absolute; left: 2.8197%; top: 90%;\"&gt;&lt;p&gt;&lt;b&gt;Cerca&lt;/b&gt; de&lt;br&gt;la farola&lt;/p&gt;&lt;/span&gt;&lt;span class=\"lemo-graphie-label\" style=\"position: absolute; left: 75%; top: 90%;\"&gt;&lt;p&gt;&lt;b&gt;Lejos&lt;/b&gt; de&lt;br&gt;la farola&lt;/p&gt;&lt;/span&gt;&lt;/div&gt;&lt;/div&gt;&lt;/div&gt;&lt;/div&gt;",
    "hint": "&lt;div style=\"display:flex; justify-content:center;\"&gt;&lt;div class=\"lemo-fixed-to-responsive\" style=\"max-width: 300px;max-height: 200px;position: relative;width: 100%;display: inline-block;\"&gt;&lt;img src=\"https://blueberry-assets.oneclick.es/M1_G_3a_6.svg\" alt=\"\" tabindex=\"0\"&gt;&lt;/img&gt;&lt;div class=\"lemo-graphie-container\" style=\"position: absolute;top: 0;left: 0;width: 100%;height: 100%;\"&gt;&lt;div class=\"lemo-graphie\" style=\"position: relative; width: 100%; height: 100%;\"&gt;&lt;span class=\"lemo-graphie-label\" style=\"position: absolute; left: 2.8197%; top: 90%;\"&gt;&lt;p&gt;&lt;b&gt;Cerca&lt;/b&gt; de&lt;br&gt;la farola&lt;/p&gt;&lt;/span&gt;&lt;span class=\"lemo-graphie-label\" style=\"position: absolute; left: 75%; top: 90%;\"&gt;&lt;p&gt;&lt;b&gt;Lejos&lt;/b&gt; de&lt;br&gt;la farola&lt;/p&gt;&lt;/span&gt;&lt;/div&gt;&lt;/div&gt;&lt;/div&gt;&lt;/div&gt;",
    "seed": {
        "parameters": [
            {
                "name": "Q1",
                "label": null,
                "list": [
                    "El columpio",
                    "La pelota"
                ]
            }
        ],
        "calculated": [
            {
                "name": "A1",
                "label": "cerca",
                "group": 1
            },
            {
                "name": "A2",
                "label": "lejos",
                "group": 1,
                "incorrect": true
            }
        ],
        "uniques": true
    },
    "algorithm": {
        "name": "groupResponses",
        "template": "Cloze with drop down"
    }
}</v>
      </c>
      <c r="C448" s="204" t="str">
        <f t="shared" si="4"/>
        <v>#REF!</v>
      </c>
      <c r="D448" s="205" t="str">
        <f t="shared" si="2"/>
        <v>#REF!</v>
      </c>
    </row>
    <row r="449" ht="15.75" customHeight="1">
      <c r="A449" s="204" t="str">
        <f>Seeds!AA472</f>
        <v>M1-G-3a-E-2</v>
      </c>
      <c r="B449" s="204" t="str">
        <f>Seeds!Z472</f>
        <v>{
    "id": "M1-G-3a-E-2",
    "stimulus": "&lt;p&gt;Elige la opción correcta.&lt;/p&gt;&lt;div style=\"display:flex; justify-content:center;\"&gt;&lt;img src=\"https://blueberry-assets.oneclick.es/M1_G_3a_4.svg\" width=\"400\"&gt;&lt;/img&gt;&lt;/div&gt;",
    "template": "&lt;p&gt;{{Q1}} está {{response}} del niño.&lt;/p&gt;",
    "feedback": "&lt;div style=\"display:flex; justify-content:center;\"&gt;&lt;div class=\"lemo-fixed-to-responsive\" style=\"max-width: 300px;max-height: 200px;position: relative;width: 100%;display: inline-block;\"&gt;&lt;img src=\"https://blueberry-assets.oneclick.es/M1_G_3a_6.svg\" alt=\"\" tabindex=\"0\"&gt;&lt;/img&gt;&lt;div class=\"lemo-graphie-container\" style=\"position: absolute;top: 0;left: 0;width: 100%;height: 100%;\"&gt;&lt;div class=\"lemo-graphie\" style=\"position: relative; width: 100%; height: 100%;\"&gt;&lt;span class=\"lemo-graphie-label\" style=\"position: absolute; left: 2.8197%; top: 90%;\"&gt;&lt;p&gt;&lt;b&gt;Cerca&lt;/b&gt; de&lt;br&gt;la farola&lt;/p&gt;&lt;/span&gt;&lt;span class=\"lemo-graphie-label\" style=\"position: absolute; left: 75%; top: 90%;\"&gt;&lt;p&gt;&lt;b&gt;Lejos&lt;/b&gt; de&lt;br&gt;la farola&lt;/p&gt;&lt;/span&gt;&lt;/div&gt;&lt;/div&gt;&lt;/div&gt;&lt;/div&gt;",
    "hint": "&lt;div style=\"display:flex; justify-content:center;\"&gt;&lt;div class=\"lemo-fixed-to-responsive\" style=\"max-width: 300px;max-height: 200px;position: relative;width: 100%;display: inline-block;\"&gt;&lt;img src=\"https://blueberry-assets.oneclick.es/M1_G_3a_6.svg\" alt=\"\" tabindex=\"0\"&gt;&lt;/img&gt;&lt;div class=\"lemo-graphie-container\" style=\"position: absolute;top: 0;left: 0;width: 100%;height: 100%;\"&gt;&lt;div class=\"lemo-graphie\" style=\"position: relative; width: 100%; height: 100%;\"&gt;&lt;span class=\"lemo-graphie-label\" style=\"position: absolute; left: 2.8197%; top: 90%;\"&gt;&lt;p&gt;&lt;b&gt;Cerca&lt;/b&gt; de&lt;br&gt;la farola&lt;/p&gt;&lt;/span&gt;&lt;span class=\"lemo-graphie-label\" style=\"position: absolute; left: 75%; top: 90%;\"&gt;&lt;p&gt;&lt;b&gt;Lejos&lt;/b&gt; de&lt;br&gt;la farola&lt;/p&gt;&lt;/span&gt;&lt;/div&gt;&lt;/div&gt;&lt;/div&gt;&lt;/div&gt;",
    "seed": {
        "parameters": [
            {
                "name": "Q1",
                "label": null,
                "list": [
                    "El perro",
                    "El árbol"
                ]
            }
        ],
        "calculated": [
            {
                "name": "A1",
                "label": "cerca",
                "group": 1,
                "incorrect": true
            },
            {
                "name": "A2",
                "label": "lejos",
                "group": 1
            }
        ],
        "uniques": true
    },
    "algorithm": {
        "name": "groupResponses",
        "template": "Cloze with drop down"
    }
}</v>
      </c>
      <c r="C449" s="204" t="str">
        <f t="shared" si="4"/>
        <v>#REF!</v>
      </c>
      <c r="D449" s="205" t="str">
        <f t="shared" si="2"/>
        <v>#REF!</v>
      </c>
    </row>
    <row r="450" ht="15.75" customHeight="1">
      <c r="A450" s="204" t="str">
        <f>Seeds!AA473</f>
        <v>M1-G-3a-E-3</v>
      </c>
      <c r="B450" s="204" t="str">
        <f>Seeds!Z473</f>
        <v>{
    "id": "M1-G-3a-E-3",
    "stimulus": "&lt;p&gt;Elige la opción correcta.&lt;/p&gt;&lt;div style=\"display:flex; justify-content:center;\"&gt;&lt;img src=\"https://blueberry-assets.oneclick.es/M1_G_3a_5.svg\" width=\"300\"&gt;&lt;/img&gt;&lt;/div&gt;",
    "template": "&lt;p&gt;{{Q1}} está {{response}} de la gallina.&lt;/p&gt;",
    "feedback": "&lt;div style=\"display:flex; justify-content:center;\"&gt;&lt;div class=\"lemo-fixed-to-responsive\" style=\"max-width: 300px;max-height: 200px;position: relative;width: 100%;display: inline-block;\"&gt;&lt;img src=\"https://blueberry-assets.oneclick.es/M1_G_3a_6.svg\" alt=\"\" tabindex=\"0\"&gt;&lt;/img&gt;&lt;div class=\"lemo-graphie-container\" style=\"position: absolute;top: 0;left: 0;width: 100%;height: 100%;\"&gt;&lt;div class=\"lemo-graphie\" style=\"position: relative; width: 100%; height: 100%;\"&gt;&lt;span class=\"lemo-graphie-label\" style=\"position: absolute; left: 2.8197%; top: 90%;\"&gt;&lt;p&gt;&lt;b&gt;Cerca&lt;/b&gt; de&lt;br&gt;la farola&lt;/p&gt;&lt;/span&gt;&lt;span class=\"lemo-graphie-label\" style=\"position: absolute; left: 75%; top: 90%;\"&gt;&lt;p&gt;&lt;b&gt;Lejos&lt;/b&gt; de&lt;br&gt;la farola&lt;/p&gt;&lt;/span&gt;&lt;/div&gt;&lt;/div&gt;&lt;/div&gt;&lt;/div&gt;",
    "hint": "&lt;div style=\"display:flex; justify-content:center;\"&gt;&lt;div class=\"lemo-fixed-to-responsive\" style=\"max-width: 300px;max-height: 200px;position: relative;width: 100%;display: inline-block;\"&gt;&lt;img src=\"https://blueberry-assets.oneclick.es/M1_G_3a_6.svg\" alt=\"\" tabindex=\"0\"&gt;&lt;/img&gt;&lt;div class=\"lemo-graphie-container\" style=\"position: absolute;top: 0;left: 0;width: 100%;height: 100%;\"&gt;&lt;div class=\"lemo-graphie\" style=\"position: relative; width: 100%; height: 100%;\"&gt;&lt;span class=\"lemo-graphie-label\" style=\"position: absolute; left: 2.8197%; top: 90%;\"&gt;&lt;p&gt;&lt;b&gt;Cerca&lt;/b&gt; de&lt;br&gt;la farola&lt;/p&gt;&lt;/span&gt;&lt;span class=\"lemo-graphie-label\" style=\"position: absolute; left: 75%; top: 90%;\"&gt;&lt;p&gt;&lt;b&gt;Lejos&lt;/b&gt; de&lt;br&gt;la farola&lt;/p&gt;&lt;/span&gt;&lt;/div&gt;&lt;/div&gt;&lt;/div&gt;&lt;/div&gt;",
    "seed": {
        "parameters": [
            {
                "name": "Q1",
                "label": null,
                "list": [
                    "El huevo",
                    "El nido"
                ]
            }
        ],
        "calculated": [
            {
                "name": "A1",
                "label": "cerca",
                "group": 1
            },
            {
                "name": "A2",
                "label": "lejos",
                "group": 1,
                "incorrect": true
            }
        ],
        "uniques": true
    },
    "algorithm": {
        "name": "groupResponses",
        "template": "Cloze with drop down"
    }
}</v>
      </c>
      <c r="C450" s="204" t="str">
        <f t="shared" si="4"/>
        <v>#REF!</v>
      </c>
      <c r="D450" s="205" t="str">
        <f t="shared" si="2"/>
        <v>#REF!</v>
      </c>
    </row>
    <row r="451" ht="15.75" customHeight="1">
      <c r="A451" s="204" t="str">
        <f>Seeds!AA474</f>
        <v>M1-G-3a-E-4</v>
      </c>
      <c r="B451" s="204" t="str">
        <f>Seeds!Z474</f>
        <v>{
    "id": "M1-G-3a-E-4",
    "stimulus": "&lt;p&gt;Elige la opción correcta.&lt;/p&gt;&lt;div style=\"display:flex; justify-content:center;\"&gt;&lt;img src=\"https://blueberry-assets.oneclick.es/M1_G_3a_5.svg\" width=\"300\"&gt;&lt;/img&gt;&lt;/div&gt;",
    "template": "&lt;p&gt;{{Q1}} está {{response}} de la gallina.&lt;/p&gt;",
    "feedback": "&lt;div style=\"display:flex; justify-content:center;\"&gt;&lt;div class=\"lemo-fixed-to-responsive\" style=\"max-width: 300px;max-height: 200px;position: relative;width: 100%;display: inline-block;\"&gt;&lt;img src=\"https://blueberry-assets.oneclick.es/M1_G_3a_6.svg\" alt=\"\" tabindex=\"0\"&gt;&lt;/img&gt;&lt;div class=\"lemo-graphie-container\" style=\"position: absolute;top: 0;left: 0;width: 100%;height: 100%;\"&gt;&lt;div class=\"lemo-graphie\" style=\"position: relative; width: 100%; height: 100%;\"&gt;&lt;span class=\"lemo-graphie-label\" style=\"position: absolute; left: 2.8197%; top: 90%;\"&gt;&lt;p&gt;&lt;b&gt;Cerca&lt;/b&gt; de&lt;br&gt;la farola&lt;/p&gt;&lt;/span&gt;&lt;span class=\"lemo-graphie-label\" style=\"position: absolute; left: 75%; top: 90%;\"&gt;&lt;p&gt;&lt;b&gt;Lejos&lt;/b&gt; de&lt;br&gt;la farola&lt;/p&gt;&lt;/span&gt;&lt;/div&gt;&lt;/div&gt;&lt;/div&gt;&lt;/div&gt;",
    "hint": "&lt;div style=\"display:flex; justify-content:center;\"&gt;&lt;div class=\"lemo-fixed-to-responsive\" style=\"max-width: 300px;max-height: 200px;position: relative;width: 100%;display: inline-block;\"&gt;&lt;img src=\"https://blueberry-assets.oneclick.es/M1_G_3a_6.svg\" alt=\"\" tabindex=\"0\"&gt;&lt;/img&gt;&lt;div class=\"lemo-graphie-container\" style=\"position: absolute;top: 0;left: 0;width: 100%;height: 100%;\"&gt;&lt;div class=\"lemo-graphie\" style=\"position: relative; width: 100%; height: 100%;\"&gt;&lt;span class=\"lemo-graphie-label\" style=\"position: absolute; left: 2.8197%; top: 90%;\"&gt;&lt;p&gt;&lt;b&gt;Cerca&lt;/b&gt; de&lt;br&gt;la farola&lt;/p&gt;&lt;/span&gt;&lt;span class=\"lemo-graphie-label\" style=\"position: absolute; left: 75%; top: 90%;\"&gt;&lt;p&gt;&lt;b&gt;Lejos&lt;/b&gt; de&lt;br&gt;la farola&lt;/p&gt;&lt;/span&gt;&lt;/div&gt;&lt;/div&gt;&lt;/div&gt;&lt;/div&gt;",
    "seed": {
        "parameters": [
            {
                "name": "Q1",
                "label": null,
                "list": [
                    "El cubo",
                    "El conejo"
                ]
            }
        ],
        "calculated": [
            {
                "name": "A1",
                "label": "cerca",
                "group": 1,
                "incorrect": true
            },
            {
                "name": "A2",
                "label": "lejos",
                "group": 1
            }
        ],
        "uniques": true
    },
    "algorithm": {
        "name": "groupResponses",
        "template": "Cloze with drop down"
    }
}</v>
      </c>
      <c r="C451" s="204" t="str">
        <f t="shared" si="4"/>
        <v>#REF!</v>
      </c>
      <c r="D451" s="205" t="str">
        <f t="shared" si="2"/>
        <v>#REF!</v>
      </c>
    </row>
    <row r="452" ht="15.75" customHeight="1">
      <c r="A452" s="204" t="str">
        <f>Seeds!AA475</f>
        <v>M1-G-4a-I-1</v>
      </c>
      <c r="B452" s="204" t="str">
        <f>Seeds!Z475</f>
        <v>{"id":"M1-G-4a-I-1","stimulus":"&lt;p&gt;Arrastra la mesa a la derecha de la mujer y el sillón a su izquierda.&lt;/p&gt;","template":"&lt;table style=\"width: 100%;\"&gt;&lt;tbody&gt;&lt;tr&gt;&lt;td style=\"width: 33.3333%; text-align: center; border: none; vertical-align: middle;\"&gt;{{response}}&lt;/td&gt;&lt;td style=\"width: 33.3333%; text-align: center; border: none; vertical-align: middle;\"&gt;&lt;div style=\"display:flex; justify-content:center;\"&gt;&lt;img src=\"https://blueberry-assets.oneclick.es/M1_G_4a_1.svg\" width=\"200\"&gt;&lt;/img&gt;&lt;/div&gt;&lt;/td&gt;&lt;td style=\"width: 33.3333%; text-align: center; border: none; vertical-align: middle;\"&gt;{{response}}&lt;/td&gt;&lt;/tr&gt;&lt;/tbody&gt;&lt;/table&gt;","feedback":"&lt;div style=\"display:flex; justify-content:center;\"&gt;&lt;div class=\"lemo-fixed-to-responsive\" style=\"max-width: 500px;max-height: 200px;position: relative;width: 100%;display: inline-block;\"&gt;&lt;img src=\"https://blueberry-assets.oneclick.es/M1_G_4a_10.svg\" alt=\"\" tabindex=\"0\"&gt;&lt;/img&gt;&lt;div class=\"lemo-graphie-container\" style=\"position: absolute;top: 0;left: 0;width: 100%;height: 100%;\"&gt;&lt;div class=\"lemo-graphie\" style=\"position: relative; width: 100%; height: 100%;\"&gt;&lt;span class=\"lemo-graphie-label\" style=\"position: absolute; left: 20.5%; top: 28%;\"&gt;izquierda&lt;/span&gt;&lt;span class=\"lemo-graphie-label\" style=\"position: absolute; left: 65%; top: 28%;\"&gt;derecha&lt;/span&gt;&lt;/div&gt;&lt;/div&gt;&lt;/div&gt;&lt;/div&gt;","hint":"&lt;div style=\"display:flex; justify-content:center;\"&gt;&lt;div class=\"lemo-fixed-to-responsive\" style=\"max-width: 500px;max-height: 200px;position: relative;width: 100%;display: inline-block;\"&gt;&lt;img src=\"https://blueberry-assets.oneclick.es/M1_G_4a_10.svg\" alt=\"\" tabindex=\"0\"&gt;&lt;/img&gt;&lt;div class=\"lemo-graphie-container\" style=\"position: absolute;top: 0;left: 0;width: 100%;height: 100%;\"&gt;&lt;div class=\"lemo-graphie\" style=\"position: relative; width: 100%; height: 100%;\"&gt;&lt;span class=\"lemo-graphie-label\" style=\"position: absolute; left: 20.5%; top: 28%;\"&gt;izquierda&lt;/span&gt;&lt;span class=\"lemo-graphie-label\" style=\"position: absolute; left: 65%; top: 28%;\"&gt;derecha&lt;/span&gt;&lt;/div&gt;&lt;/div&gt;&lt;/div&gt;&lt;/div&gt;","seed":{"parameters":[],"calculated":[{"name":"A1","label":"&lt;div style=\"display:flex; justify-content:center;\"&gt;&lt;img src=\"https://blueberry-assets.oneclick.es/M1_G_4a_5.svg\" width=\"150\"&gt;&lt;/img&gt;&lt;/div&gt;"},{"name":"A2","label":"&lt;div style=\"display:flex; justify-content:center;\"&gt;&lt;img src=\"https://blueberry-assets.oneclick.es/M1_G_4a_4.svg\" width=\"150\"&gt;&lt;/img&gt;&lt;/div&gt;"},{"name":"A3","label":"&lt;div style=\"display:flex; justify-content:center;\"&gt;&lt;img src=\"https://blueberry-assets.oneclick.es/M1_G_4a_7.svg\" width=\"150\"&gt;&lt;/img&gt;&lt;/div&gt;","incorrect":true},{"name":"A4","label":"&lt;div style=\"display:flex; justify-content:center;\"&gt;&lt;img src=\"https://blueberry-assets.oneclick.es/M1_G_4a_9.svg\" width=\"150\"&gt;&lt;/img&gt;&lt;/div&gt;","incorrect":true}],"uniques":true},"algorithm":{"name":"calculateOperation","template":"Cloze with drag &amp; drop","params":{"keyboard":"NUMERICAL"}}}</v>
      </c>
      <c r="C452" s="204" t="str">
        <f t="shared" si="4"/>
        <v>#REF!</v>
      </c>
      <c r="D452" s="205" t="str">
        <f t="shared" si="2"/>
        <v>#REF!</v>
      </c>
    </row>
    <row r="453" ht="15.75" customHeight="1">
      <c r="A453" s="204" t="str">
        <f>Seeds!AA476</f>
        <v>M1-G-4a-I-2</v>
      </c>
      <c r="B453" s="204" t="str">
        <f>Seeds!Z476</f>
        <v>{"id":"M1-G-4a-I-2","stimulus":"&lt;p&gt;Arrastra la bicicleta a la derecha del hombre y el coche a la izquierda.&lt;/p&gt;","template":"&lt;table style=\"width: 100%;\"&gt;&lt;tbody&gt;&lt;tr&gt;&lt;td style=\"width: 33.3333%; text-align: center; border: none; vertical-align: middle;\"&gt;{{response}}&lt;/td&gt;&lt;td style=\"width: 33.3333%; text-align: center; border: none; vertical-align: middle;\"&gt;&lt;div style=\"display:flex; justify-content:center;\"&gt;&lt;img src=\"https://blueberry-assets.oneclick.es/M1_G_4a_2.svg\" width=\"200\"&gt;&lt;/img&gt;&lt;/div&gt;&lt;/td&gt;&lt;td style=\"width: 33.3333%; text-align: center; border: none; vertical-align: middle;\"&gt;{{response}}&lt;/td&gt;&lt;/tr&gt;&lt;/tbody&gt;&lt;/table&gt;","feedback":"&lt;div style=\"display:flex; justify-content:center;\"&gt;&lt;div class=\"lemo-fixed-to-responsive\" style=\"max-width: 500px;max-height: 200px;position: relative;width: 100%;display: inline-block;\"&gt;&lt;img src=\"https://blueberry-assets.oneclick.es/M1_G_4a_10.svg\" alt=\"\" tabindex=\"0\"&gt;&lt;/img&gt;&lt;div class=\"lemo-graphie-container\" style=\"position: absolute;top: 0;left: 0;width: 100%;height: 100%;\"&gt;&lt;div class=\"lemo-graphie\" style=\"position: relative; width: 100%; height: 100%;\"&gt;&lt;span class=\"lemo-graphie-label\" style=\"position: absolute; left: 20.5%; top: 28%;\"&gt;izquierda&lt;/span&gt;&lt;span class=\"lemo-graphie-label\" style=\"position: absolute; left: 65%; top: 28%;\"&gt;derecha&lt;/span&gt;&lt;/div&gt;&lt;/div&gt;&lt;/div&gt;&lt;/div&gt;","hint":"&lt;div style=\"display:flex; justify-content:center;\"&gt;&lt;div class=\"lemo-fixed-to-responsive\" style=\"max-width: 500px;max-height: 200px;position: relative;width: 100%;display: inline-block;\"&gt;&lt;img src=\"https://blueberry-assets.oneclick.es/M1_G_4a_10.svg\" alt=\"\" tabindex=\"0\"&gt;&lt;/img&gt;&lt;div class=\"lemo-graphie-container\" style=\"position: absolute;top: 0;left: 0;width: 100%;height: 100%;\"&gt;&lt;div class=\"lemo-graphie\" style=\"position: relative; width: 100%; height: 100%;\"&gt;&lt;span class=\"lemo-graphie-label\" style=\"position: absolute; left: 20.5%; top: 28%;\"&gt;izquierda&lt;/span&gt;&lt;span class=\"lemo-graphie-label\" style=\"position: absolute; left: 65%; top: 28%;\"&gt;derecha&lt;/span&gt;&lt;/div&gt;&lt;/div&gt;&lt;/div&gt;&lt;/div&gt;","seed":{"parameters":[],"calculated":[{"name":"A1","label":"&lt;div style=\"display:flex; justify-content:center;\"&gt;&lt;img src=\"https://blueberry-assets.oneclick.es/M1_G_4a_7.svg\" width=\"150\"&gt;&lt;/img&gt;&lt;/div&gt;"},{"name":"A2","label":"&lt;div style=\"display:flex; justify-content:center;\"&gt;&lt;img src=\"https://blueberry-assets.oneclick.es/M1_G_4a_6.svg\" width=\"150\"&gt;&lt;/img&gt;&lt;/div&gt;"},{"name":"A3","label":"&lt;div style=\"display:flex; justify-content:center;\"&gt;&lt;img src=\"https://blueberry-assets.oneclick.es/M1_G_4a_4.svg\" width=\"150\"&gt;&lt;/img&gt;&lt;/div&gt;","incorrect":true},{"name":"A4","label":"&lt;div style=\"display:flex; justify-content:center;\"&gt;&lt;img src=\"https://blueberry-assets.oneclick.es/M1_G_4a_8.svg\" width=\"150\"&gt;&lt;/img&gt;&lt;/div&gt;","incorrect":true}],"uniques":true},"algorithm":{"name":"calculateOperation","template":"Cloze with drag &amp; drop","params":{"keyboard":"NUMERICAL"}}}</v>
      </c>
      <c r="C453" s="204" t="str">
        <f t="shared" si="4"/>
        <v>#REF!</v>
      </c>
      <c r="D453" s="205" t="str">
        <f t="shared" si="2"/>
        <v>#REF!</v>
      </c>
    </row>
    <row r="454" ht="15.75" customHeight="1">
      <c r="A454" s="204" t="str">
        <f>Seeds!AA477</f>
        <v>M1-G-4a-I-3</v>
      </c>
      <c r="B454" s="204" t="str">
        <f>Seeds!Z477</f>
        <v>{"id":"M1-G-4a-I-3","stimulus":"&lt;p&gt;Arrastra la casa a la derecha del perro y el árbol a la izquierda.&lt;/p&gt;","template":"&lt;table style=\"width: 100%;\"&gt;&lt;tbody&gt;&lt;tr&gt;&lt;td style=\"width: 33.3333%; text-align: center; border: none; vertical-align: middle;\"&gt;{{response}}&lt;/td&gt;&lt;td style=\"width: 33.3333%; text-align: center; border: none; vertical-align: middle;\"&gt;&lt;div style=\"display:flex; justify-content:center;\"&gt;&lt;img src=\"https://blueberry-assets.oneclick.es/M1_G_4a_3.svg\" width=\"200\"&gt;&lt;/img&gt;&lt;/div&gt;&lt;/td&gt;&lt;td style=\"width: 33.3333%; text-align: center; border: none; vertical-align: middle;\"&gt;{{response}}&lt;/td&gt;&lt;/tr&gt;&lt;/tbody&gt;&lt;/table&gt;","feedback":"&lt;div style=\"display:flex; justify-content:center;\"&gt;&lt;div class=\"lemo-fixed-to-responsive\" style=\"max-width: 500px;max-height: 200px;position: relative;width: 100%;display: inline-block;\"&gt;&lt;img src=\"https://blueberry-assets.oneclick.es/M1_G_4a_10.svg\" alt=\"\" tabindex=\"0\"&gt;&lt;/img&gt;&lt;div class=\"lemo-graphie-container\" style=\"position: absolute;top: 0;left: 0;width: 100%;height: 100%;\"&gt;&lt;div class=\"lemo-graphie\" style=\"position: relative; width: 100%; height: 100%;\"&gt;&lt;span class=\"lemo-graphie-label\" style=\"position: absolute; left: 20.5%; top: 28%;\"&gt;izquierda&lt;/span&gt;&lt;span class=\"lemo-graphie-label\" style=\"position: absolute; left: 65%; top: 28%;\"&gt;derecha&lt;/span&gt;&lt;/div&gt;&lt;/div&gt;&lt;/div&gt;&lt;/div&gt;","hint":"&lt;div style=\"display:flex; justify-content:center;\"&gt;&lt;div class=\"lemo-fixed-to-responsive\" style=\"max-width: 500px;max-height: 200px;position: relative;width: 100%;display: inline-block;\"&gt;&lt;img src=\"https://blueberry-assets.oneclick.es/M1_G_4a_10.svg\" alt=\"\" tabindex=\"0\"&gt;&lt;/img&gt;&lt;div class=\"lemo-graphie-container\" style=\"position: absolute;top: 0;left: 0;width: 100%;height: 100%;\"&gt;&lt;div class=\"lemo-graphie\" style=\"position: relative; width: 100%; height: 100%;\"&gt;&lt;span class=\"lemo-graphie-label\" style=\"position: absolute; left: 20.5%; top: 28%;\"&gt;izquierda&lt;/span&gt;&lt;span class=\"lemo-graphie-label\" style=\"position: absolute; left: 65%; top: 28%;\"&gt;derecha&lt;/span&gt;&lt;/div&gt;&lt;/div&gt;&lt;/div&gt;&lt;/div&gt;","seed":{"parameters":[],"calculated":[{"name":"A1","label":"&lt;div style=\"display:flex; justify-content:center;\"&gt;&lt;img src=\"https://blueberry-assets.oneclick.es/M1_G_4a_9.svg\" width=\"150\"&gt;&lt;/img&gt;&lt;/div&gt;"},{"name":"A2","label":"&lt;div style=\"display:flex; justify-content:center;\"&gt;&lt;img src=\"https://blueberry-assets.oneclick.es/M1_G_4a_8.svg\" width=\"150\"&gt;&lt;/img&gt;&lt;/div&gt;"},{"name":"A3","label":"&lt;div style=\"display:flex; justify-content:center;\"&gt;&lt;img src=\"https://blueberry-assets.oneclick.es/M1_G_4a_5.svg\" width=\"150\"&gt;&lt;/img&gt;&lt;/div&gt;","incorrect":true},{"name":"A4","label":"&lt;div style=\"display:flex; justify-content:center;\"&gt;&lt;img src=\"https://blueberry-assets.oneclick.es/M1_G_4a_6.svg\" width=\"150\"&gt;&lt;/img&gt;&lt;/div&gt;","incorrect":true}],"uniques":true},"algorithm":{"name":"calculateOperation","template":"Cloze with drag &amp; drop","params":{"keyboard":"NUMERICAL"}}}</v>
      </c>
      <c r="C454" s="204" t="str">
        <f t="shared" si="4"/>
        <v>#REF!</v>
      </c>
      <c r="D454" s="205" t="str">
        <f t="shared" si="2"/>
        <v>#REF!</v>
      </c>
    </row>
    <row r="455" ht="15.75" customHeight="1">
      <c r="A455" s="204" t="str">
        <f>Seeds!AA478</f>
        <v>M1-G-4a-E-1</v>
      </c>
      <c r="B455" s="204" t="str">
        <f>Seeds!Z478</f>
        <v>{"id":"M1-G-4a-E-1","stimulus":"&lt;p&gt;Elige la opción correcta.&lt;/p&gt;&lt;div style=\"display:flex; justify-content:center;\"&gt;&lt;img src=\"https://blueberry-assets.oneclick.es/M1_G_4a_11.svg\" width=\"400\"&gt;&lt;/img&gt;&lt;/div&gt;","template":"&lt;p&gt;La vaca está a la {{response}} del niño.&lt;/p&gt;","feedback":"&lt;div style=\"display:flex; justify-content:center;\"&gt;&lt;div class=\"lemo-fixed-to-responsive\" style=\"max-width: 500px;max-height: 200px;position: relative;width: 100%;display: inline-block;\"&gt;&lt;img src=\"https://blueberry-assets.oneclick.es/M1_G_4a_10.svg\" alt=\"\" tabindex=\"0\"&gt;&lt;/img&gt;&lt;div class=\"lemo-graphie-container\" style=\"position: absolute;top: 0;left: 0;width: 100%;height: 100%;\"&gt;&lt;div class=\"lemo-graphie\" style=\"position: relative; width: 100%; height: 100%;\"&gt;&lt;span class=\"lemo-graphie-label\" style=\"position: absolute; left: 20.5%; top: 28%;\"&gt;izquierda&lt;/span&gt;&lt;span class=\"lemo-graphie-label\" style=\"position: absolute; left: 65%; top: 28%;\"&gt;derecha&lt;/span&gt;&lt;/div&gt;&lt;/div&gt;&lt;/div&gt;&lt;/div&gt;","hint":"&lt;div style=\"display:flex; justify-content:center;\"&gt;&lt;div class=\"lemo-fixed-to-responsive\" style=\"max-width: 500px;max-height: 200px;position: relative;width: 100%;display: inline-block;\"&gt;&lt;img src=\"https://blueberry-assets.oneclick.es/M1_G_4a_10.svg\" alt=\"\" tabindex=\"0\"&gt;&lt;/img&gt;&lt;div class=\"lemo-graphie-container\" style=\"position: absolute;top: 0;left: 0;width: 100%;height: 100%;\"&gt;&lt;div class=\"lemo-graphie\" style=\"position: relative; width: 100%; height: 100%;\"&gt;&lt;span class=\"lemo-graphie-label\" style=\"position: absolute; left: 20.5%; top: 28%;\"&gt;izquierda&lt;/span&gt;&lt;span class=\"lemo-graphie-label\" style=\"position: absolute; left: 65%; top: 28%;\"&gt;derecha&lt;/span&gt;&lt;/div&gt;&lt;/div&gt;&lt;/div&gt;&lt;/div&gt;","seed":{"parameters":[],"calculated":[{"name":"A1","label":"izquierda","group":1},{"name":"A2","label":"derecha","group":1,"incorrect":true}],"uniques":true},"algorithm":{"name":"groupResponses","template":"Cloze with drop down"}}</v>
      </c>
      <c r="C455" s="204" t="str">
        <f t="shared" si="4"/>
        <v>#REF!</v>
      </c>
      <c r="D455" s="205" t="str">
        <f t="shared" si="2"/>
        <v>#REF!</v>
      </c>
    </row>
    <row r="456" ht="15.75" customHeight="1">
      <c r="A456" s="204" t="str">
        <f>Seeds!AA479</f>
        <v>M1-G-4a-E-2</v>
      </c>
      <c r="B456" s="204" t="str">
        <f>Seeds!Z479</f>
        <v>{"id":"M1-G-4a-E-2","stimulus":"&lt;p&gt;Elige la opción correcta.&lt;/p&gt;&lt;div style=\"display:flex; justify-content:center;\"&gt;&lt;img src=\"https://blueberry-assets.oneclick.es/M1_G_4a_11.svg\" width=\"400\"&gt;&lt;/img&gt;&lt;/div&gt;","template":"&lt;p&gt;El gallo está a la {{response}} del niño.&lt;/p&gt;","feedback":"&lt;div style=\"display:flex; justify-content:center;\"&gt;&lt;div class=\"lemo-fixed-to-responsive\" style=\"max-width: 500px;max-height: 200px;position: relative;width: 100%;display: inline-block;\"&gt;&lt;img src=\"https://blueberry-assets.oneclick.es/M1_G_4a_10.svg\" alt=\"\" tabindex=\"0\"&gt;&lt;/img&gt;&lt;div class=\"lemo-graphie-container\" style=\"position: absolute;top: 0;left: 0;width: 100%;height: 100%;\"&gt;&lt;div class=\"lemo-graphie\" style=\"position: relative; width: 100%; height: 100%;\"&gt;&lt;span class=\"lemo-graphie-label\" style=\"position: absolute; left: 20.5%; top: 28%;\"&gt;izquierda&lt;/span&gt;&lt;span class=\"lemo-graphie-label\" style=\"position: absolute; left: 65%; top: 28%;\"&gt;derecha&lt;/span&gt;&lt;/div&gt;&lt;/div&gt;&lt;/div&gt;&lt;/div&gt;","hint":"&lt;div style=\"display:flex; justify-content:center;\"&gt;&lt;div class=\"lemo-fixed-to-responsive\" style=\"max-width: 500px;max-height: 200px;position: relative;width: 100%;display: inline-block;\"&gt;&lt;img src=\"https://blueberry-assets.oneclick.es/M1_G_4a_10.svg\" alt=\"\" tabindex=\"0\"&gt;&lt;/img&gt;&lt;div class=\"lemo-graphie-container\" style=\"position: absolute;top: 0;left: 0;width: 100%;height: 100%;\"&gt;&lt;div class=\"lemo-graphie\" style=\"position: relative; width: 100%; height: 100%;\"&gt;&lt;span class=\"lemo-graphie-label\" style=\"position: absolute; left: 20.5%; top: 28%;\"&gt;izquierda&lt;/span&gt;&lt;span class=\"lemo-graphie-label\" style=\"position: absolute; left: 65%; top: 28%;\"&gt;derecha&lt;/span&gt;&lt;/div&gt;&lt;/div&gt;&lt;/div&gt;&lt;/div&gt;","seed":{"parameters":[],"calculated":[{"name":"A1","label":"izquierda","group":1,"incorrect":true},{"name":"A2","label":"derecha","group":1}],"uniques":true},"algorithm":{"name":"groupResponses","template":"Cloze with drop down"}}</v>
      </c>
      <c r="C456" s="204" t="str">
        <f t="shared" si="4"/>
        <v>#REF!</v>
      </c>
      <c r="D456" s="205" t="str">
        <f t="shared" si="2"/>
        <v>#REF!</v>
      </c>
    </row>
    <row r="457" ht="15.75" customHeight="1">
      <c r="A457" s="204" t="str">
        <f>Seeds!AA480</f>
        <v>M1-G-4a-E-3</v>
      </c>
      <c r="B457" s="204" t="str">
        <f>Seeds!Z480</f>
        <v>{"id":"M1-G-4a-E-3","stimulus":"&lt;p&gt;Elige la opción correcta desde la perspectiva de la niña.&lt;/p&gt;&lt;div style=\"display:flex; justify-content:center;\"&gt;&lt;img src=\"https://blueberry-assets.oneclick.es/M1_G_4a_12.svg\" width=\"300\"&gt;&lt;/img&gt;&lt;/div&gt;","template":"&lt;p&gt;La cabra está a la {{response}} de la niña.&lt;/p&gt;","feedback":"&lt;div style=\"display:flex; justify-content:center;\"&gt;&lt;div class=\"lemo-fixed-to-responsive\" style=\"max-width: 500px;max-height: 200px;position: relative;width: 100%;display: inline-block;\"&gt;&lt;img src=\"https://blueberry-assets.oneclick.es/M1_G_4a_10.svg\" alt=\"\" tabindex=\"0\"&gt;&lt;/img&gt;&lt;div class=\"lemo-graphie-container\" style=\"position: absolute;top: 0;left: 0;width: 100%;height: 100%;\"&gt;&lt;div class=\"lemo-graphie\" style=\"position: relative; width: 100%; height: 100%;\"&gt;&lt;span class=\"lemo-graphie-label\" style=\"position: absolute; left: 20.5%; top: 28%;\"&gt;izquierda&lt;/span&gt;&lt;span class=\"lemo-graphie-label\" style=\"position: absolute; left: 65%; top: 28%;\"&gt;derecha&lt;/span&gt;&lt;/div&gt;&lt;/div&gt;&lt;/div&gt;&lt;/div&gt;","hint":"&lt;div style=\"display:flex; justify-content:center;\"&gt;&lt;div class=\"lemo-fixed-to-responsive\" style=\"max-width: 500px;max-height: 200px;position: relative;width: 100%;display: inline-block;\"&gt;&lt;img src=\"https://blueberry-assets.oneclick.es/M1_G_4a_10.svg\" alt=\"\" tabindex=\"0\"&gt;&lt;/img&gt;&lt;div class=\"lemo-graphie-container\" style=\"position: absolute;top: 0;left: 0;width: 100%;height: 100%;\"&gt;&lt;div class=\"lemo-graphie\" style=\"position: relative; width: 100%; height: 100%;\"&gt;&lt;span class=\"lemo-graphie-label\" style=\"position: absolute; left: 20.5%; top: 28%;\"&gt;izquierda&lt;/span&gt;&lt;span class=\"lemo-graphie-label\" style=\"position: absolute; left: 65%; top: 28%;\"&gt;derecha&lt;/span&gt;&lt;/div&gt;&lt;/div&gt;&lt;/div&gt;&lt;/div&gt;","seed":{"parameters":[],"calculated":[{"name":"A1","label":"izquierda","group":1,"incorrect":true},{"name":"A2","label":"derecha","group":1}],"uniques":true},"algorithm":{"name":"groupResponses","template":"Cloze with drop down"}}</v>
      </c>
      <c r="C457" s="204" t="str">
        <f t="shared" si="4"/>
        <v>#REF!</v>
      </c>
      <c r="D457" s="205" t="str">
        <f t="shared" si="2"/>
        <v>#REF!</v>
      </c>
    </row>
    <row r="458" ht="15.75" customHeight="1">
      <c r="A458" s="204" t="str">
        <f>Seeds!AA481</f>
        <v>M1-G-4a-E-4</v>
      </c>
      <c r="B458" s="204" t="str">
        <f>Seeds!Z481</f>
        <v>{"id":"M1-G-4a-E-4","stimulus":"&lt;p&gt;Elige la opción correcta desde la perspectiva de la niña.&lt;/p&gt;&lt;div style=\"display:flex; justify-content:center;\"&gt;&lt;img src=\"https://blueberry-assets.oneclick.es/M1_G_4a_12.svg\" width=\"300\"&gt;&lt;/img&gt;&lt;/div&gt;","template":"&lt;p&gt;El pato está a la {{response}} de la niña.&lt;/p&gt;","feedback":"&lt;div style=\"display:flex; justify-content:center;\"&gt;&lt;div class=\"lemo-fixed-to-responsive\" style=\"max-width: 500px;max-height: 200px;position: relative;width: 100%;display: inline-block;\"&gt;&lt;img src=\"https://blueberry-assets.oneclick.es/M1_G_4a_10.svg\" alt=\"\" tabindex=\"0\"&gt;&lt;/img&gt;&lt;div class=\"lemo-graphie-container\" style=\"position: absolute;top: 0;left: 0;width: 100%;height: 100%;\"&gt;&lt;div class=\"lemo-graphie\" style=\"position: relative; width: 100%; height: 100%;\"&gt;&lt;span class=\"lemo-graphie-label\" style=\"position: absolute; left: 20.5%; top: 28%;\"&gt;izquierda&lt;/span&gt;&lt;span class=\"lemo-graphie-label\" style=\"position: absolute; left: 65%; top: 28%;\"&gt;derecha&lt;/span&gt;&lt;/div&gt;&lt;/div&gt;&lt;/div&gt;&lt;/div&gt;","hint":"&lt;div style=\"display:flex; justify-content:center;\"&gt;&lt;div class=\"lemo-fixed-to-responsive\" style=\"max-width: 500px;max-height: 200px;position: relative;width: 100%;display: inline-block;\"&gt;&lt;img src=\"https://blueberry-assets.oneclick.es/M1_G_4a_10.svg\" alt=\"\" tabindex=\"0\"&gt;&lt;/img&gt;&lt;div class=\"lemo-graphie-container\" style=\"position: absolute;top: 0;left: 0;width: 100%;height: 100%;\"&gt;&lt;div class=\"lemo-graphie\" style=\"position: relative; width: 100%; height: 100%;\"&gt;&lt;span class=\"lemo-graphie-label\" style=\"position: absolute; left: 20.5%; top: 28%;\"&gt;izquierda&lt;/span&gt;&lt;span class=\"lemo-graphie-label\" style=\"position: absolute; left: 65%; top: 28%;\"&gt;derecha&lt;/span&gt;&lt;/div&gt;&lt;/div&gt;&lt;/div&gt;&lt;/div&gt;","seed":{"parameters":[],"calculated":[{"name":"A1","label":"izquierda","group":1},{"name":"A2","label":"derecha","group":1,"incorrect":true}],"uniques":true},"algorithm":{"name":"groupResponses","template":"Cloze with drop down"}}</v>
      </c>
      <c r="C458" s="204" t="str">
        <f t="shared" si="4"/>
        <v>#REF!</v>
      </c>
      <c r="D458" s="205" t="str">
        <f t="shared" si="2"/>
        <v>#REF!</v>
      </c>
    </row>
    <row r="459" ht="15.75" customHeight="1">
      <c r="A459" s="204" t="str">
        <f>Seeds!AA482</f>
        <v>M1-G-5a-I-1</v>
      </c>
      <c r="B459" s="204" t="str">
        <f>Seeds!Z482</f>
        <v>{"id":"M1-G-5a-I-1","stimulus":"&lt;p&gt;Observa la imagen y haz clic en la frase correcta.&lt;/p&gt;&lt;div style=\"display:flex; justify-content:center;\"&gt;&lt;img src=\"https://blueberry-assets.oneclick.es/M1_G_5a_2.svg\" width=\"300\"&gt;&lt;/img&gt;&lt;/div&gt;","hint":"&lt;div style=\"display:flex; justify-content:center;\"&gt;&lt;div class=\"lemo-fixed-to-responsive\" style=\"max-width: 400px;max-height: 300px;position: relative;width: 100%;display: inline-block;\"&gt;&lt;img src=\"https://blueberry-assets.oneclick.es/M1_G_5a_1.svg\" alt=\"\" tabindex=\"0\"&gt;&lt;/img&gt;&lt;div class=\"lemo-graphie-container\" style=\"position: absolute;top: 0;left: 0;width: 100%;height: 100%;\"&gt;&lt;div class=\"lemo-graphie\" style=\"position: relative; width: 100%; height: 100%;\"&gt;&lt;span class=\"lemo-graphie-label\" style=\"position: absolute; left: 40%; top: 78%;\"&gt;exterior&lt;/span&gt;&lt;span class=\"lemo-graphie-label\" style=\"position: absolute; left: 75%; top: 78%;\"&gt;frontera&lt;/span&gt;&lt;span class=\"lemo-graphie-label\" style=\"position: absolute; left: 5%; top: 78%;\"&gt;interior&lt;/span&gt;&lt;/div&gt;&lt;/div&gt;&lt;/div&gt;","feedback":"&lt;div style=\"display:flex; justify-content:center;\"&gt;&lt;div class=\"lemo-fixed-to-responsive\" style=\"max-width: 400px;max-height: 300px;position: relative;width: 100%;display: inline-block;\"&gt;&lt;img src=\"https://blueberry-assets.oneclick.es/M1_G_5a_1.svg\" alt=\"\" tabindex=\"0\"&gt;&lt;/img&gt;&lt;div class=\"lemo-graphie-container\" style=\"position: absolute;top: 0;left: 0;width: 100%;height: 100%;\"&gt;&lt;div class=\"lemo-graphie\" style=\"position: relative; width: 100%; height: 100%;\"&gt;&lt;span class=\"lemo-graphie-label\" style=\"position: absolute; left: 40%; top: 78%;\"&gt;exterior&lt;/span&gt;&lt;span class=\"lemo-graphie-label\" style=\"position: absolute; left: 75%; top: 78%;\"&gt;frontera&lt;/span&gt;&lt;span class=\"lemo-graphie-label\" style=\"position: absolute; left: 5%; top: 78%;\"&gt;interior&lt;/span&gt;&lt;/div&gt;&lt;/div&gt;&lt;/div&gt;","seed":{"parameters":[],"calculated":[{"name":"A1","label":"Los patos están en el interior del estanque.","function":""},{"name":"A2","label":"Las gallinas están en el exterior del estanque.","function":""},{"name":"A3","label":"Las tortugas están en la frontera del estanque.","function":""},{"name":"A4","label":"Los patos están en el exterior del estanque.","function":"","incorrect":true},{"name":"A5","label":"Las gallinas están en la frontera del estanque.","function":"","incorrect":true},{"name":"A6","label":"Las tortugas están en el interior del estanque.","function":"","incorrect":true}],"uniques":true},"algorithm":{"name":"trueFalse","template":"Choice matrix – inline","params":{"countCorrect":1,"countIncorrect":2,"showCheckIcon":false,"options":["Correcto","Incorrecto"]}}}</v>
      </c>
      <c r="C459" s="204" t="str">
        <f t="shared" si="4"/>
        <v>#REF!</v>
      </c>
      <c r="D459" s="205" t="str">
        <f t="shared" si="2"/>
        <v>#REF!</v>
      </c>
    </row>
    <row r="460" ht="15.75" customHeight="1">
      <c r="A460" s="204" t="str">
        <f>Seeds!AA483</f>
        <v>M1-G-5a-I-2</v>
      </c>
      <c r="B460" s="204" t="str">
        <f>Seeds!Z483</f>
        <v>{"id":"M1-G-5a-I-2","stimulus":"&lt;p&gt;Observa la imagen y haz clic en la frase correcta.&lt;/p&gt;&lt;div style=\"display:flex; justify-content:center;\"&gt;&lt;img src=\"https://blueberry-assets.oneclick.es/M1_G_5a_3.svg\" width=\"250\"&gt;&lt;/img&gt;&lt;/div&gt;","hint":"&lt;div style=\"display:flex; justify-content:center;\"&gt;&lt;div class=\"lemo-fixed-to-responsive\" style=\"max-width: 400px;max-height: 300px;position: relative;width: 100%;display: inline-block;\"&gt;&lt;img src=\"https://blueberry-assets.oneclick.es/M1_G_5a_1.svg\" alt=\"\" tabindex=\"0\"&gt;&lt;/img&gt;&lt;div class=\"lemo-graphie-container\" style=\"position: absolute;top: 0;left: 0;width: 100%;height: 100%;\"&gt;&lt;div class=\"lemo-graphie\" style=\"position: relative; width: 100%; height: 100%;\"&gt;&lt;span class=\"lemo-graphie-label\" style=\"position: absolute; left: 40%; top: 78%;\"&gt;exterior&lt;/span&gt;&lt;span class=\"lemo-graphie-label\" style=\"position: absolute; left: 75%; top: 78%;\"&gt;frontera&lt;/span&gt;&lt;span class=\"lemo-graphie-label\" style=\"position: absolute; left: 5%; top: 78%;\"&gt;interior&lt;/span&gt;&lt;/div&gt;&lt;/div&gt;&lt;/div&gt;","feedback":"&lt;div style=\"display:flex; justify-content:center;\"&gt;&lt;div class=\"lemo-fixed-to-responsive\" style=\"max-width: 400px;max-height: 300px;position: relative;width: 100%;display: inline-block;\"&gt;&lt;img src=\"https://blueberry-assets.oneclick.es/M1_G_5a_1.svg\" alt=\"\" tabindex=\"0\"&gt;&lt;/img&gt;&lt;div class=\"lemo-graphie-container\" style=\"position: absolute;top: 0;left: 0;width: 100%;height: 100%;\"&gt;&lt;div class=\"lemo-graphie\" style=\"position: relative; width: 100%; height: 100%;\"&gt;&lt;span class=\"lemo-graphie-label\" style=\"position: absolute; left: 40%; top: 78%;\"&gt;exterior&lt;/span&gt;&lt;span class=\"lemo-graphie-label\" style=\"position: absolute; left: 75%; top: 78%;\"&gt;frontera&lt;/span&gt;&lt;span class=\"lemo-graphie-label\" style=\"position: absolute; left: 5%; top: 78%;\"&gt;interior&lt;/span&gt;&lt;/div&gt;&lt;/div&gt;&lt;/div&gt;","seed":{"parameters":[],"calculated":[{"name":"A1","label":"El peluche está en el interior de la cesta.","function":""},{"name":"A2","label":"El cochecito está en el exterior de la cesta.","function":""},{"name":"A3","label":"El peluche está en el exterior de la cesta.","function":"","incorrect":true},{"name":"A4","label":"El cochecito está en el interior de la cesta.","function":"","incorrect":true}],"uniques":true},"algorithm":{"name":"trueFalse","template":"Choice matrix – inline","params":{"countCorrect":1,"countIncorrect":2,"showCheckIcon":false,"options":["Verdadero","Falso"]}}}</v>
      </c>
      <c r="C460" s="204" t="str">
        <f t="shared" si="4"/>
        <v>#REF!</v>
      </c>
      <c r="D460" s="205" t="str">
        <f t="shared" si="2"/>
        <v>#REF!</v>
      </c>
    </row>
    <row r="461" ht="15.75" customHeight="1">
      <c r="A461" s="204" t="str">
        <f>Seeds!AA484</f>
        <v>M1-G-5a-I-3</v>
      </c>
      <c r="B461" s="204" t="str">
        <f>Seeds!Z484</f>
        <v>{"id":"M1-G-5a-I-3","stimulus":"&lt;p&gt;Observa la imagen y haz clic en la opción correcta.&lt;/p&gt;&lt;div style=\"display:flex; justify-content:center;\"&gt;&lt;img src=\"https://blueberry-assets.oneclick.es/M1_G_5a_4.svg\" width=\"450\"&gt;&lt;/img&gt;&lt;/div&gt;","hint":"&lt;div style=\"display:flex; justify-content:center;\"&gt;&lt;div class=\"lemo-fixed-to-responsive\" style=\"max-width: 400px;max-height: 300px;position: relative;width: 100%;display: inline-block;\"&gt;&lt;img src=\"https://blueberry-assets.oneclick.es/M1_G_5a_1.svg\" alt=\"\" tabindex=\"0\"&gt;&lt;/img&gt;&lt;div class=\"lemo-graphie-container\" style=\"position: absolute;top: 0;left: 0;width: 100%;height: 100%;\"&gt;&lt;div class=\"lemo-graphie\" style=\"position: relative; width: 100%; height: 100%;\"&gt;&lt;span class=\"lemo-graphie-label\" style=\"position: absolute; left: 40%; top: 78%;\"&gt;exterior&lt;/span&gt;&lt;span class=\"lemo-graphie-label\" style=\"position: absolute; left: 75%; top: 78%;\"&gt;frontera&lt;/span&gt;&lt;span class=\"lemo-graphie-label\" style=\"position: absolute; left: 5%; top: 78%;\"&gt;interior&lt;/span&gt;&lt;/div&gt;&lt;/div&gt;&lt;/div&gt;","feedback":"&lt;div style=\"display:flex; justify-content:center;\"&gt;&lt;div class=\"lemo-fixed-to-responsive\" style=\"max-width: 400px;max-height: 300px;position: relative;width: 100%;display: inline-block;\"&gt;&lt;img src=\"https://blueberry-assets.oneclick.es/M1_G_5a_1.svg\" alt=\"\" tabindex=\"0\"&gt;&lt;/img&gt;&lt;div class=\"lemo-graphie-container\" style=\"position: absolute;top: 0;left: 0;width: 100%;height: 100%;\"&gt;&lt;div class=\"lemo-graphie\" style=\"position: relative; width: 100%; height: 100%;\"&gt;&lt;span class=\"lemo-graphie-label\" style=\"position: absolute; left: 40%; top: 78%;\"&gt;exterior&lt;/span&gt;&lt;span class=\"lemo-graphie-label\" style=\"position: absolute; left: 75%; top: 78%;\"&gt;frontera&lt;/span&gt;&lt;span class=\"lemo-graphie-label\" style=\"position: absolute; left: 5%; top: 78%;\"&gt;interior&lt;/span&gt;&lt;/div&gt;&lt;/div&gt;&lt;/div&gt;","seed":{"parameters":[],"calculated":[{"name":"A1","label":"Los lápices de colores están en el interior del estuche.","function":""},{"name":"A2","label":"Los rotuladores están en el exterior del estuche.","function":""},{"name":"A3","label":"Los lápices de colores están en el exterior del estuche.","function":"","incorrect":true},{"name":"A4","label":"Los rotuladores están en el interior del estuche.","function":"","incorrect":true}],"uniques":true},"algorithm":{"name":"trueFalse","template":"Choice matrix – inline","params":{"countCorrect":1,"countIncorrect":2,"showCheckIcon":false,"options":["Verdadero","Falso"]}}}</v>
      </c>
      <c r="C461" s="204" t="str">
        <f t="shared" si="4"/>
        <v>#REF!</v>
      </c>
      <c r="D461" s="205" t="str">
        <f t="shared" si="2"/>
        <v>#REF!</v>
      </c>
    </row>
    <row r="462" ht="15.75" customHeight="1">
      <c r="A462" s="204" t="str">
        <f>Seeds!AA485</f>
        <v>M1-G-5a-E-1</v>
      </c>
      <c r="B462" s="204" t="str">
        <f>Seeds!Z485</f>
        <v>{"id":"M1-G-5a-E-1","stimulus":"&lt;p&gt;Completa la oración.&lt;/p&gt;&lt;div style=\"display:flex; justify-content:center;\"&gt;&lt;img src=\"https://blueberry-assets.oneclick.es/M1_G_5a_5.svg\" width=\"300\"&gt;&lt;/img&gt;&lt;/div&gt;","template":"&lt;p&gt;El perro está en {{response}} del cercado.&lt;/p&gt;","hint":"&lt;div style=\"display:flex; justify-content:center;\"&gt;&lt;div class=\"lemo-fixed-to-responsive\" style=\"max-width: 400px;max-height: 300px;position: relative;width: 100%;display: inline-block;\"&gt;&lt;img src=\"https://blueberry-assets.oneclick.es/M1_G_5a_1.svg\" alt=\"\" tabindex=\"0\"&gt;&lt;/img&gt;&lt;div class=\"lemo-graphie-container\" style=\"position: absolute;top: 0;left: 0;width: 100%;height: 100%;\"&gt;&lt;div class=\"lemo-graphie\" style=\"position: relative; width: 100%; height: 100%;\"&gt;&lt;span class=\"lemo-graphie-label\" style=\"position: absolute; left: 40%; top: 78%;\"&gt;exterior&lt;/span&gt;&lt;span class=\"lemo-graphie-label\" style=\"position: absolute; left: 75%; top: 78%;\"&gt;frontera&lt;/span&gt;&lt;span class=\"lemo-graphie-label\" style=\"position: absolute; left: 5%; top: 78%;\"&gt;interior&lt;/span&gt;&lt;/div&gt;&lt;/div&gt;&lt;/div&gt;","feedback":"&lt;div style=\"display:flex; justify-content:center;\"&gt;&lt;div class=\"lemo-fixed-to-responsive\" style=\"max-width: 400px;max-height: 300px;position: relative;width: 100%;display: inline-block;\"&gt;&lt;img src=\"https://blueberry-assets.oneclick.es/M1_G_5a_1.svg\" alt=\"\" tabindex=\"0\"&gt;&lt;/img&gt;&lt;div class=\"lemo-graphie-container\" style=\"position: absolute;top: 0;left: 0;width: 100%;height: 100%;\"&gt;&lt;div class=\"lemo-graphie\" style=\"position: relative; width: 100%; height: 100%;\"&gt;&lt;span class=\"lemo-graphie-label\" style=\"position: absolute; left: 40%; top: 78%;\"&gt;exterior&lt;/span&gt;&lt;span class=\"lemo-graphie-label\" style=\"position: absolute; left: 75%; top: 78%;\"&gt;frontera&lt;/span&gt;&lt;span class=\"lemo-graphie-label\" style=\"position: absolute; left: 5%; top: 78%;\"&gt;interior&lt;/span&gt;&lt;/div&gt;&lt;/div&gt;&lt;/div&gt;","seed":{"parameters":[],"calculated":[{"name":"A1","label":"el exterior","function":"","group":1},{"name":"A2","label":"el interior","function":"","incorrect":true,"group":1},{"name":"A3","label":"la frontera","function":"","incorrect":true,"group":1}],"uniques":true},"algorithm":{"name":"groupResponses","template":"Cloze with drop down"}}</v>
      </c>
      <c r="C462" s="204" t="str">
        <f t="shared" si="4"/>
        <v>#REF!</v>
      </c>
      <c r="D462" s="205" t="str">
        <f t="shared" si="2"/>
        <v>#REF!</v>
      </c>
    </row>
    <row r="463" ht="15.75" customHeight="1">
      <c r="A463" s="204" t="str">
        <f>Seeds!AA486</f>
        <v>M1-G-5a-E-2</v>
      </c>
      <c r="B463" s="204" t="str">
        <f>Seeds!Z486</f>
        <v>{"id":"M1-G-5a-E-2","stimulus":"&lt;p&gt;Completa la oración.&lt;/p&gt;&lt;div style=\"display:flex; justify-content:center;\"&gt;&lt;img src=\"https://blueberry-assets.oneclick.es/M1_G_5a_5.svg\" width=\"300\"&gt;&lt;/img&gt;&lt;/div&gt;","template":"&lt;p&gt;El gato está en {{response}} del cercado.&lt;/p&gt;","hint":"&lt;div style=\"display:flex; justify-content:center;\"&gt;&lt;div class=\"lemo-fixed-to-responsive\" style=\"max-width: 400px;max-height: 300px;position: relative;width: 100%;display: inline-block;\"&gt;&lt;img src=\"https://blueberry-assets.oneclick.es/M1_G_5a_1.svg\" alt=\"\" tabindex=\"0\"&gt;&lt;/img&gt;&lt;div class=\"lemo-graphie-container\" style=\"position: absolute;top: 0;left: 0;width: 100%;height: 100%;\"&gt;&lt;div class=\"lemo-graphie\" style=\"position: relative; width: 100%; height: 100%;\"&gt;&lt;span class=\"lemo-graphie-label\" style=\"position: absolute; left: 40%; top: 78%;\"&gt;exterior&lt;/span&gt;&lt;span class=\"lemo-graphie-label\" style=\"position: absolute; left: 75%; top: 78%;\"&gt;frontera&lt;/span&gt;&lt;span class=\"lemo-graphie-label\" style=\"position: absolute; left: 5%; top: 78%;\"&gt;interior&lt;/span&gt;&lt;/div&gt;&lt;/div&gt;&lt;/div&gt;","feedback":"&lt;div style=\"display:flex; justify-content:center;\"&gt;&lt;div class=\"lemo-fixed-to-responsive\" style=\"max-width: 400px;max-height: 300px;position: relative;width: 100%;display: inline-block;\"&gt;&lt;img src=\"https://blueberry-assets.oneclick.es/M1_G_5a_1.svg\" alt=\"\" tabindex=\"0\"&gt;&lt;/img&gt;&lt;div class=\"lemo-graphie-container\" style=\"position: absolute;top: 0;left: 0;width: 100%;height: 100%;\"&gt;&lt;div class=\"lemo-graphie\" style=\"position: relative; width: 100%; height: 100%;\"&gt;&lt;span class=\"lemo-graphie-label\" style=\"position: absolute; left: 40%; top: 78%;\"&gt;exterior&lt;/span&gt;&lt;span class=\"lemo-graphie-label\" style=\"position: absolute; left: 75%; top: 78%;\"&gt;frontera&lt;/span&gt;&lt;span class=\"lemo-graphie-label\" style=\"position: absolute; left: 5%; top: 78%;\"&gt;interior&lt;/span&gt;&lt;/div&gt;&lt;/div&gt;&lt;/div&gt;","seed":{"parameters":[],"calculated":[{"name":"A1","label":"el exterior","function":"","incorrect":true,"group":1},{"name":"A2","label":"el interior","function":"","incorrect":true,"group":1},{"name":"A3","label":"la frontera","function":"","group":1}],"uniques":true},"algorithm":{"name":"groupResponses","template":"Cloze with drop down"}}</v>
      </c>
      <c r="C463" s="204" t="str">
        <f t="shared" si="4"/>
        <v>#REF!</v>
      </c>
      <c r="D463" s="205" t="str">
        <f t="shared" si="2"/>
        <v>#REF!</v>
      </c>
    </row>
    <row r="464" ht="15.75" customHeight="1">
      <c r="A464" s="204" t="str">
        <f>Seeds!AA487</f>
        <v>M1-G-5a-E-3</v>
      </c>
      <c r="B464" s="204" t="str">
        <f>Seeds!Z487</f>
        <v>{"id":"M1-G-5a-E-3","stimulus":"&lt;p&gt;Completa la oración.&lt;/p&gt;&lt;div style=\"display:flex; justify-content:center;\"&gt;&lt;img src=\"https://blueberry-assets.oneclick.es/M1_G_5a_5.svg\" width=\"300\"&gt;&lt;/img&gt;&lt;/div&gt;","template":"&lt;p&gt;La granjera está en {{response}} del cercado.&lt;/p&gt;","hint":"&lt;div style=\"display:flex; justify-content:center;\"&gt;&lt;div class=\"lemo-fixed-to-responsive\" style=\"max-width: 400px;max-height: 300px;position: relative;width: 100%;display: inline-block;\"&gt;&lt;img src=\"https://blueberry-assets.oneclick.es/M1_G_5a_1.svg\" alt=\"\" tabindex=\"0\"&gt;&lt;/img&gt;&lt;div class=\"lemo-graphie-container\" style=\"position: absolute;top: 0;left: 0;width: 100%;height: 100%;\"&gt;&lt;div class=\"lemo-graphie\" style=\"position: relative; width: 100%; height: 100%;\"&gt;&lt;span class=\"lemo-graphie-label\" style=\"position: absolute; left: 40%; top: 78%;\"&gt;exterior&lt;/span&gt;&lt;span class=\"lemo-graphie-label\" style=\"position: absolute; left: 75%; top: 78%;\"&gt;frontera&lt;/span&gt;&lt;span class=\"lemo-graphie-label\" style=\"position: absolute; left: 5%; top: 78%;\"&gt;interior&lt;/span&gt;&lt;/div&gt;&lt;/div&gt;&lt;/div&gt;","feedback":"&lt;div style=\"display:flex; justify-content:center;\"&gt;&lt;div class=\"lemo-fixed-to-responsive\" style=\"max-width: 400px;max-height: 300px;position: relative;width: 100%;display: inline-block;\"&gt;&lt;img src=\"https://blueberry-assets.oneclick.es/M1_G_5a_1.svg\" alt=\"\" tabindex=\"0\"&gt;&lt;/img&gt;&lt;div class=\"lemo-graphie-container\" style=\"position: absolute;top: 0;left: 0;width: 100%;height: 100%;\"&gt;&lt;div class=\"lemo-graphie\" style=\"position: relative; width: 100%; height: 100%;\"&gt;&lt;span class=\"lemo-graphie-label\" style=\"position: absolute; left: 40%; top: 78%;\"&gt;exterior&lt;/span&gt;&lt;span class=\"lemo-graphie-label\" style=\"position: absolute; left: 75%; top: 78%;\"&gt;frontera&lt;/span&gt;&lt;span class=\"lemo-graphie-label\" style=\"position: absolute; left: 5%; top: 78%;\"&gt;interior&lt;/span&gt;&lt;/div&gt;&lt;/div&gt;&lt;/div&gt;","seed":{"parameters":[],"calculated":[{"name":"A1","label":"el exterior","function":"","incorrect":true,"group":1},{"name":"A2","label":"el interior","function":"","group":1},{"name":"A3","label":"la frontera","function":"","incorrect":true,"group":1}],"uniques":true},"algorithm":{"name":"groupResponses","template":"Cloze with drop down"}}</v>
      </c>
      <c r="C464" s="204" t="str">
        <f t="shared" si="4"/>
        <v>#REF!</v>
      </c>
      <c r="D464" s="205" t="str">
        <f t="shared" si="2"/>
        <v>#REF!</v>
      </c>
    </row>
    <row r="465" ht="15.75" customHeight="1">
      <c r="A465" s="204" t="str">
        <f>Seeds!AA488</f>
        <v>M1-G-6a-I-1</v>
      </c>
      <c r="B465" s="204" t="str">
        <f>Seeds!Z488</f>
        <v>{"id":"M1-G-6a-I-1","stimulus":"&lt;p&gt;Elige la opción correcta.&lt;/p&gt;&lt;div style=\"display:flex; justify-content:center;\"&gt;&lt;img src=\"https://blueberry-assets.oneclick.es/M1_G_6a_1.svg\" width=\"300\"&gt;&lt;/img&gt;&lt;/div&gt;","hint":"&lt;div style=\"display:flex; justify-content:center;\"&gt;&lt;div class=\"lemo-fixed-to-responsive\" style=\"max-width: 300px;max-height: 300px;position: relative;width: 100%;display: inline-block;\"&gt;&lt;img src=\"https://blueberry-assets.oneclick.es/M1_G_6a_5.svg\" alt=\"\" tabindex=\"0\"&gt;&lt;/img&gt;&lt;div class=\"lemo-graphie-container\" style=\"position: absolute;top: 0;left: 0;width: 100%;height: 100%;\"&gt;&lt;div class=\"lemo-graphie\" style=\"position: relative; width: 100%; height: 100%;\"&gt;&lt;span class=\"lemo-graphie-label\" style=\"position: absolute; left: 41.1507%; top: 15.2484%;\"&gt;encima&lt;/span&gt;&lt;span class=\"lemo-graphie-label\" style=\"position: absolute; left: 24.3336%; top: 93.9975%;\"&gt;debajo&lt;/span&gt;&lt;/div&gt;&lt;/div&gt;&lt;/div&gt;&lt;/div&gt;","feedback":"&lt;div style=\"display:flex; justify-content:center;\"&gt;&lt;div class=\"lemo-fixed-to-responsive\" style=\"max-width: 300px;max-height: 300px;position: relative;width: 100%;display: inline-block;\"&gt;&lt;img src=\"https://blueberry-assets.oneclick.es/M1_G_6a_5.svg\" alt=\"\" tabindex=\"0\"&gt;&lt;/img&gt;&lt;div class=\"lemo-graphie-container\" style=\"position: absolute;top: 0;left: 0;width: 100%;height: 100%;\"&gt;&lt;div class=\"lemo-graphie\" style=\"position: relative; width: 100%; height: 100%;\"&gt;&lt;span class=\"lemo-graphie-label\" style=\"position: absolute; left: 41.1507%; top: 15.2484%;\"&gt;encima&lt;/span&gt;&lt;span class=\"lemo-graphie-label\" style=\"position: absolute; left: 24.3336%; top: 93.9975%;\"&gt;debajo&lt;/span&gt;&lt;/div&gt;&lt;/div&gt;&lt;/div&gt;&lt;/div&gt;","seed":{"parameters":[],"calculated":[{"name":"A1","label":"La muñeca está encima de la cama."},{"name":"A2","label":"El gato está encima de la cama."},{"name":"A3","label":"La pelota está debajo de la cama."},{"name":"A4","label":"El ratón está debajo de la cama."},{"name":"A5","label":"La muñeca está debajo de la cama.","incorrect":true},{"name":"A6","label":"El gato está debajo de la cama.","incorrect":true},{"name":"A7","label":"La pelota está encima de la cama.","incorrect":true},{"name":"A8","label":"El ratón está encima de la cama.","incorrect":true}],"uniques":true},"algorithm":{"name":"trueFalse","template":"Multiple choice – standard","params":{"countCorrect":1,"countIncorrect":1,"showCheckIcon":true}}}</v>
      </c>
      <c r="C465" s="204" t="str">
        <f t="shared" si="4"/>
        <v>#REF!</v>
      </c>
      <c r="D465" s="205" t="str">
        <f t="shared" si="2"/>
        <v>#REF!</v>
      </c>
    </row>
    <row r="466" ht="15.75" customHeight="1">
      <c r="A466" s="204" t="str">
        <f>Seeds!AA489</f>
        <v>M1-G-6a-I-2</v>
      </c>
      <c r="B466" s="204" t="str">
        <f>Seeds!Z489</f>
        <v>{"id":"M1-G-6a-I-2","stimulus":"&lt;p&gt;Elige la opción correcta.&lt;/p&gt;&lt;div style=\"display:flex; justify-content:center;\"&gt;&lt;img src=\"https://blueberry-assets.oneclick.es/M1_G_6a_2.svg\" width=\"300\"&gt;&lt;/img&gt;&lt;/div&gt;","hint":"&lt;div style=\"display:flex; justify-content:center;\"&gt;&lt;div class=\"lemo-fixed-to-responsive\" style=\"max-width: 300px;max-height: 300px;position: relative;width: 100%;display: inline-block;\"&gt;&lt;img src=\"https://blueberry-assets.oneclick.es/M1_G_6a_5.svg\" alt=\"\" tabindex=\"0\"&gt;&lt;/img&gt;&lt;div class=\"lemo-graphie-container\" style=\"position: absolute;top: 0;left: 0;width: 100%;height: 100%;\"&gt;&lt;div class=\"lemo-graphie\" style=\"position: relative; width: 100%; height: 100%;\"&gt;&lt;span class=\"lemo-graphie-label\" style=\"position: absolute; left: 41.1507%; top: 15.2484%;\"&gt;encima&lt;/span&gt;&lt;span class=\"lemo-graphie-label\" style=\"position: absolute; left: 24.3336%; top: 93.9975%;\"&gt;debajo&lt;/span&gt;&lt;/div&gt;&lt;/div&gt;&lt;/div&gt;&lt;/div&gt;","feedback":"&lt;div style=\"display:flex; justify-content:center;\"&gt;&lt;div class=\"lemo-fixed-to-responsive\" style=\"max-width: 300px;max-height: 300px;position: relative;width: 100%;display: inline-block;\"&gt;&lt;img src=\"https://blueberry-assets.oneclick.es/M1_G_6a_5.svg\" alt=\"\" tabindex=\"0\"&gt;&lt;/img&gt;&lt;div class=\"lemo-graphie-container\" style=\"position: absolute;top: 0;left: 0;width: 100%;height: 100%;\"&gt;&lt;div class=\"lemo-graphie\" style=\"position: relative; width: 100%; height: 100%;\"&gt;&lt;span class=\"lemo-graphie-label\" style=\"position: absolute; left: 41.1507%; top: 15.2484%;\"&gt;encima&lt;/span&gt;&lt;span class=\"lemo-graphie-label\" style=\"position: absolute; left: 24.3336%; top: 93.9975%;\"&gt;debajo&lt;/span&gt;&lt;/div&gt;&lt;/div&gt;&lt;/div&gt;&lt;/div&gt;","seed":{"parameters":[],"calculated":[{"name":"A1","label":"El libro está encima de la silla."},{"name":"A2","label":"El vaso está encima de la silla."},{"name":"A3","label":"El perro está debajo de la silla."},{"name":"A4","label":"El hueso está debajo de la silla."},{"name":"A5","label":"El libro está debajo de la silla.","incorrect":true},{"name":"A6","label":"El vaso está debajo de la silla.","incorrect":true},{"name":"A7","label":"El perro está encima de la silla.","incorrect":true},{"name":"A8","label":"El hueso está encima de la silla.","incorrect":true}],"uniques":true},"algorithm":{"name":"trueFalse","template":"Multiple choice – standard","params":{"countCorrect":1,"countIncorrect":1,"showCheckIcon":true}}}</v>
      </c>
      <c r="C466" s="204" t="str">
        <f t="shared" si="4"/>
        <v>#REF!</v>
      </c>
      <c r="D466" s="205" t="str">
        <f t="shared" si="2"/>
        <v>#REF!</v>
      </c>
    </row>
    <row r="467" ht="15.75" customHeight="1">
      <c r="A467" s="204" t="str">
        <f>Seeds!AA490</f>
        <v>M1-G-6a-E-1</v>
      </c>
      <c r="B467" s="204" t="str">
        <f>Seeds!Z490</f>
        <v>{
    "id": "M1-G-6a-E-1",
    "stimulus": "&lt;p&gt;Observa esta imagen y arrastra la respuesta correcta.&lt;/p&gt;&lt;p&gt;&lt;div style=\"display:flex; justify-content:center;\"&gt;&lt;img src=\"https://blueberry-assets.oneclick.es/M1_G_6a_3.svg\" width=\"300\"&gt;&lt;/img&gt;&lt;/div&gt;&lt;/p&gt;",
    "hint": "&lt;div style=\"display:flex; justify-content:center;\"&gt;&lt;div class=\"lemo-fixed-to-responsive\" style=\"max-width: 300px;max-height: 300px;position: relative;width: 100%;display: inline-block;\"&gt;&lt;img src=\"https://blueberry-assets.oneclick.es/M1_G_6a_5.svg\" alt=\"\" tabindex=\"0\"&gt;&lt;/img&gt;&lt;div class=\"lemo-graphie-container\" style=\"position: absolute;top: 0;left: 0;width: 100%;height: 100%;\"&gt;&lt;div class=\"lemo-graphie\" style=\"position: relative; width: 100%; height: 100%;\"&gt;&lt;span class=\"lemo-graphie-label\" style=\"position: absolute; left: 41.1507%; top: 15.2484%;\"&gt;encima&lt;/span&gt;&lt;span class=\"lemo-graphie-label\" style=\"position: absolute; left: 24.3336%; top: 93.9975%;\"&gt;debajo&lt;/span&gt;&lt;/div&gt;&lt;/div&gt;&lt;/div&gt;&lt;/div&gt;",
    "feedback": "&lt;div style=\"display:flex; justify-content:center;\"&gt;&lt;div class=\"lemo-fixed-to-responsive\" style=\"max-width: 300px;max-height: 300px;position: relative;width: 100%;display: inline-block;\"&gt;&lt;img src=\"https://blueberry-assets.oneclick.es/M1_G_6a_5.svg\" alt=\"\" tabindex=\"0\"&gt;&lt;/img&gt;&lt;div class=\"lemo-graphie-container\" style=\"position: absolute;top: 0;left: 0;width: 100%;height: 100%;\"&gt;&lt;div class=\"lemo-graphie\" style=\"position: relative; width: 100%; height: 100%;\"&gt;&lt;span class=\"lemo-graphie-label\" style=\"position: absolute; left: 41.1507%; top: 15.2484%;\"&gt;encima&lt;/span&gt;&lt;span class=\"lemo-graphie-label\" style=\"position: absolute; left: 24.3336%; top: 93.9975%;\"&gt;debajo&lt;/span&gt;&lt;/div&gt;&lt;/div&gt;&lt;/div&gt;&lt;/div&gt;",
    "template": "&lt;p&gt;{{Q1}} está {{response}} de la toalla.&lt;/p&gt;",
    "seed": {
        "parameters": [
            {
                "name": "Q1",
                "label": null,
                "list": [
                    "La niña",
                    "La pelota"
                ]
            }
        ],
        "calculated": [
            {
                "name": "A1",
                "label": "{{function}}",
                "function": "encima",
                "incorrect": false
            },
            {
                "name": "A2",
                "label": "{{function}}",
                "function": "debajo",
                "incorrect": true
            }
        ],
        "uniques": true
    },
    "algorithm": {
        "name": "calculateOperation",
        "template": "Cloze with drag &amp; drop",
        "params": {
            "keyboard": "NUMERICAL"
        }
    }
}</v>
      </c>
      <c r="C467" s="204" t="str">
        <f t="shared" si="4"/>
        <v>#REF!</v>
      </c>
      <c r="D467" s="205" t="str">
        <f t="shared" si="2"/>
        <v>#REF!</v>
      </c>
    </row>
    <row r="468" ht="15.75" customHeight="1">
      <c r="A468" s="204" t="str">
        <f>Seeds!AA491</f>
        <v>M1-G-6a-E-2</v>
      </c>
      <c r="B468" s="204" t="str">
        <f>Seeds!Z491</f>
        <v>{"id":"M1-G-6a-E-2","stimulus":"&lt;p&gt;Observa esta imagen y arrastra la respuesta correcta.&lt;/p&gt;&lt;p&gt;&lt;div style=\"display:flex; justify-content:center;\"&gt;&lt;img src=\"https://blueberry-assets.oneclick.es/M1_G_6a_3.svg\" width=\"300\"&gt;&lt;/img&gt;&lt;/div&gt;&lt;/p&gt;","hint":"&lt;div style=\"display:flex; justify-content:center;\"&gt;&lt;div class=\"lemo-fixed-to-responsive\" style=\"max-width: 300px;max-height: 300px;position: relative;width: 100%;display: inline-block;\"&gt;&lt;img src=\"https://blueberry-assets.oneclick.es/M1_G_6a_5.svg\" alt=\"\" tabindex=\"0\"&gt;&lt;/img&gt;&lt;div class=\"lemo-graphie-container\" style=\"position: absolute;top: 0;left: 0;width: 100%;height: 100%;\"&gt;&lt;div class=\"lemo-graphie\" style=\"position: relative; width: 100%; height: 100%;\"&gt;&lt;span class=\"lemo-graphie-label\" style=\"position: absolute; left: 41.1507%; top: 15.2484%;\"&gt;encima&lt;/span&gt;&lt;span class=\"lemo-graphie-label\" style=\"position: absolute; left: 24.3336%; top: 93.9975%;\"&gt;debajo&lt;/span&gt;&lt;/div&gt;&lt;/div&gt;&lt;/div&gt;&lt;/div&gt;","feedback":"&lt;div style=\"display:flex; justify-content:center;\"&gt;&lt;div class=\"lemo-fixed-to-responsive\" style=\"max-width: 300px;max-height: 300px;position: relative;width: 100%;display: inline-block;\"&gt;&lt;img src=\"https://blueberry-assets.oneclick.es/M1_G_6a_5.svg\" alt=\"\" tabindex=\"0\"&gt;&lt;/img&gt;&lt;div class=\"lemo-graphie-container\" style=\"position: absolute;top: 0;left: 0;width: 100%;height: 100%;\"&gt;&lt;div class=\"lemo-graphie\" style=\"position: relative; width: 100%; height: 100%;\"&gt;&lt;span class=\"lemo-graphie-label\" style=\"position: absolute; left: 41.1507%; top: 15.2484%;\"&gt;encima&lt;/span&gt;&lt;span class=\"lemo-graphie-label\" style=\"position: absolute; left: 24.3336%; top: 93.9975%;\"&gt;debajo&lt;/span&gt;&lt;/div&gt;&lt;/div&gt;&lt;/div&gt;&lt;/div&gt;","template":"&lt;p&gt;{{Q1}} está {{response}} de la sombrilla.&lt;/p&gt;","seed":{"parameters":[{"name":"Q1","label":null,"list":["La niña","El helado"]}],"calculated":[{"name":"A1","label":"{{function}}","function":"debajo","incorrect":false},{"name":"A2","label":"{{function}}","function":"encima","incorrect":true}],"uniques":true},"algorithm":{"name":"calculateOperation","template":"Cloze with drag &amp; drop","params":{"keyboard":"NUMERICAL"}}}</v>
      </c>
      <c r="C468" s="204" t="str">
        <f t="shared" si="4"/>
        <v>#REF!</v>
      </c>
      <c r="D468" s="205" t="str">
        <f t="shared" si="2"/>
        <v>#REF!</v>
      </c>
    </row>
    <row r="469" ht="15.75" customHeight="1">
      <c r="A469" s="204" t="str">
        <f>Seeds!AA492</f>
        <v>M1-G-6a-E-3</v>
      </c>
      <c r="B469" s="204" t="str">
        <f>Seeds!Z492</f>
        <v>{"id":"M1-G-6a-E-3","stimulus":"&lt;p&gt;Observa esta imagen y arrastra la respuesta correcta.&lt;/p&gt;&lt;p&gt;&lt;div style=\"display:flex; justify-content:center;\"&gt;&lt;img src=\"https://blueberry-assets.oneclick.es/M1_G_6a_4.svg\" width=\"300\"&gt;&lt;/img&gt;&lt;/div&gt;&lt;/p&gt;","hint":"&lt;div style=\"display:flex; justify-content:center;\"&gt;&lt;div class=\"lemo-fixed-to-responsive\" style=\"max-width: 300px;max-height: 300px;position: relative;width: 100%;display: inline-block;\"&gt;&lt;img src=\"https://blueberry-assets.oneclick.es/M1_G_6a_5.svg\" alt=\"\" tabindex=\"0\"&gt;&lt;/img&gt;&lt;div class=\"lemo-graphie-container\" style=\"position: absolute;top: 0;left: 0;width: 100%;height: 100%;\"&gt;&lt;div class=\"lemo-graphie\" style=\"position: relative; width: 100%; height: 100%;\"&gt;&lt;span class=\"lemo-graphie-label\" style=\"position: absolute; left: 41.1507%; top: 15.2484%;\"&gt;encima&lt;/span&gt;&lt;span class=\"lemo-graphie-label\" style=\"position: absolute; left: 24.3336%; top: 93.9975%;\"&gt;debajo&lt;/span&gt;&lt;/div&gt;&lt;/div&gt;&lt;/div&gt;&lt;/div&gt;","feedback":"&lt;div style=\"display:flex; justify-content:center;\"&gt;&lt;div class=\"lemo-fixed-to-responsive\" style=\"max-width: 300px;max-height: 300px;position: relative;width: 100%;display: inline-block;\"&gt;&lt;img src=\"https://blueberry-assets.oneclick.es/M1_G_6a_5.svg\" alt=\"\" tabindex=\"0\"&gt;&lt;/img&gt;&lt;div class=\"lemo-graphie-container\" style=\"position: absolute;top: 0;left: 0;width: 100%;height: 100%;\"&gt;&lt;div class=\"lemo-graphie\" style=\"position: relative; width: 100%; height: 100%;\"&gt;&lt;span class=\"lemo-graphie-label\" style=\"position: absolute; left: 41.1507%; top: 15.2484%;\"&gt;encima&lt;/span&gt;&lt;span class=\"lemo-graphie-label\" style=\"position: absolute; left: 24.3336%; top: 93.9975%;\"&gt;debajo&lt;/span&gt;&lt;/div&gt;&lt;/div&gt;&lt;/div&gt;&lt;/div&gt;","template":"&lt;p&gt;{{Q1}} está {{response}} de la mesa.&lt;/p&gt;","seed":{"parameters":[{"name":"Q1","label":null,"list":["El peluche","La flor"]}],"calculated":[{"name":"A1","label":"{{function}}","function":"encima","incorrect":false},{"name":"A2","label":"{{function}}","function":"debajo","incorrect":true}],"uniques":true},"algorithm":{"name":"calculateOperation","template":"Cloze with drag &amp; drop","params":{"keyboard":"NUMERICAL"}}}</v>
      </c>
      <c r="C469" s="204" t="str">
        <f t="shared" si="4"/>
        <v>#REF!</v>
      </c>
      <c r="D469" s="205" t="str">
        <f t="shared" si="2"/>
        <v>#REF!</v>
      </c>
    </row>
    <row r="470" ht="15.75" customHeight="1">
      <c r="A470" s="204" t="str">
        <f>Seeds!AA493</f>
        <v>M1-G-6a-E-4</v>
      </c>
      <c r="B470" s="204" t="str">
        <f>Seeds!Z493</f>
        <v>{"id":"M1-G-6a-E-4","stimulus":"&lt;p&gt;Observa esta imagen y arrastra la respuesta correcta.&lt;/p&gt;&lt;p&gt;&lt;div style=\"display:flex; justify-content:center;\"&gt;&lt;img src=\"https://blueberry-assets.oneclick.es/M1_G_6a_4.svg\" width=\"300\"&gt;&lt;/img&gt;&lt;/div&gt;&lt;/p&gt;","hint":"&lt;div style=\"display:flex; justify-content:center;\"&gt;&lt;div class=\"lemo-fixed-to-responsive\" style=\"max-width: 300px;max-height: 300px;position: relative;width: 100%;display: inline-block;\"&gt;&lt;img src=\"https://blueberry-assets.oneclick.es/M1_G_6a_5.svg\" alt=\"\" tabindex=\"0\"&gt;&lt;/img&gt;&lt;div class=\"lemo-graphie-container\" style=\"position: absolute;top: 0;left: 0;width: 100%;height: 100%;\"&gt;&lt;div class=\"lemo-graphie\" style=\"position: relative; width: 100%; height: 100%;\"&gt;&lt;span class=\"lemo-graphie-label\" style=\"position: absolute; left: 41.1507%; top: 15.2484%;\"&gt;encima&lt;/span&gt;&lt;span class=\"lemo-graphie-label\" style=\"position: absolute; left: 24.3336%; top: 93.9975%;\"&gt;debajo&lt;/span&gt;&lt;/div&gt;&lt;/div&gt;&lt;/div&gt;&lt;/div&gt;","feedback":"&lt;div style=\"display:flex; justify-content:center;\"&gt;&lt;div class=\"lemo-fixed-to-responsive\" style=\"max-width: 300px;max-height: 300px;position: relative;width: 100%;display: inline-block;\"&gt;&lt;img src=\"https://blueberry-assets.oneclick.es/M1_G_6a_5.svg\" alt=\"\" tabindex=\"0\"&gt;&lt;/img&gt;&lt;div class=\"lemo-graphie-container\" style=\"position: absolute;top: 0;left: 0;width: 100%;height: 100%;\"&gt;&lt;div class=\"lemo-graphie\" style=\"position: relative; width: 100%; height: 100%;\"&gt;&lt;span class=\"lemo-graphie-label\" style=\"position: absolute; left: 41.1507%; top: 15.2484%;\"&gt;encima&lt;/span&gt;&lt;span class=\"lemo-graphie-label\" style=\"position: absolute; left: 24.3336%; top: 93.9975%;\"&gt;debajo&lt;/span&gt;&lt;/div&gt;&lt;/div&gt;&lt;/div&gt;&lt;/div&gt;","template":"&lt;p&gt;{{Q1}} está {{response}} de la mesa.&lt;/p&gt;","seed":{"parameters":[{"name":"Q1","label":null,"list":["El coche","El tren"]}],"calculated":[{"name":"A1","label":"{{function}}","function":"debajo","incorrect":false},{"name":"A2","label":"{{function}}","function":"encima","incorrect":true}],"uniques":true},"algorithm":{"name":"calculateOperation","template":"Cloze with drag &amp; drop","params":{"keyboard":"NUMERICAL"}}}</v>
      </c>
      <c r="C470" s="204" t="str">
        <f t="shared" si="4"/>
        <v>#REF!</v>
      </c>
      <c r="D470" s="205" t="str">
        <f t="shared" si="2"/>
        <v>#REF!</v>
      </c>
    </row>
    <row r="471" ht="15.75" customHeight="1">
      <c r="A471" s="204" t="str">
        <f>Seeds!AA494</f>
        <v>M1-G-7a-I-1</v>
      </c>
      <c r="B471" s="204" t="str">
        <f>Seeds!Z494</f>
        <v>{"id":"M1-G-7a-I-1","stimulus":"&lt;p&gt;Una mujer quiere plantar un árbol en el punto que indican las instrucciones. Ayúdala a llegar.&lt;/p&gt;","feedback":"&lt;p&gt;Recorre la cuadrícula de acuerdo a las instrucciones.&lt;/p&gt;","hint":"&lt;p&gt;Recorre la cuadrícula de acuerdo a las instrucciones.&lt;/p&gt;","algorithm":{"name":"pathway","params":{"directions":3,"icon":"https://lemonade-assets.oneclick.es/pathway/farmer.png","background":"https://lemonade-assets.oneclick.es/pathway/bck2.png","mode":"auto"}}}</v>
      </c>
      <c r="C471" s="204" t="str">
        <f t="shared" si="4"/>
        <v>#REF!</v>
      </c>
      <c r="D471" s="205" t="str">
        <f t="shared" si="2"/>
        <v>#REF!</v>
      </c>
    </row>
    <row r="472" ht="15.75" customHeight="1">
      <c r="A472" s="204" t="str">
        <f>Seeds!AA495</f>
        <v>M1-G-7a-I-2</v>
      </c>
      <c r="B472" s="204" t="str">
        <f>Seeds!Z495</f>
        <v>{"id":"M1-G-7a-I-2","stimulus":"&lt;p&gt;Un pirata ha encontrado estas instrucciones para desenterrar un tesoro escondido. Ayúdale a llegar hasta él.&lt;/p&gt;","feedback":"&lt;p&gt;Recorre la cuadrícula de acuerdo a las instrucciones.&lt;/p&gt;","hint":"&lt;p&gt;Recorre la cuadrícula de acuerdo a las instrucciones.&lt;/p&gt;","algorithm":{"name":"pathway","params":{"directions":3,"icon":"https://lemonade-assets.oneclick.es/pathway/pirate.png","background":"https://lemonade-assets.oneclick.es/pathway/bck1.png","mode":"auto"}}}</v>
      </c>
      <c r="C472" s="204" t="str">
        <f t="shared" si="4"/>
        <v>#REF!</v>
      </c>
      <c r="D472" s="205" t="str">
        <f t="shared" si="2"/>
        <v>#REF!</v>
      </c>
    </row>
    <row r="473" ht="15.75" customHeight="1">
      <c r="A473" s="204" t="str">
        <f>Seeds!AA496</f>
        <v>M1-G-7a-I-3</v>
      </c>
      <c r="B473" s="204" t="str">
        <f>Seeds!Z496</f>
        <v>{"id":"M1-G-7a-I-3","stimulus":"&lt;p&gt;Le han dado a este obrero las instrucciones de dónde hay una avería. Ayúdale a encontrar la baldosa encima de la tubería rota.&lt;/p&gt;","feedback":"&lt;p&gt;Recorre la cuadrícula de acuerdo a las instrucciones.&lt;/p&gt;","hint":"&lt;p&gt;Recorre la cuadrícula de acuerdo a las instrucciones.&lt;/p&gt;","algorithm":{"name":"pathway","params":{"directions":3,"icon":"https://lemonade-assets.oneclick.es/pathway/worker.png","background":"https://lemonade-assets.oneclick.es/pathway/bck3.png","mode":"auto"}}}</v>
      </c>
      <c r="C473" s="204" t="str">
        <f t="shared" si="4"/>
        <v>#REF!</v>
      </c>
      <c r="D473" s="205" t="str">
        <f t="shared" si="2"/>
        <v>#REF!</v>
      </c>
    </row>
    <row r="474" ht="15.75" customHeight="1">
      <c r="A474" s="204" t="str">
        <f>Seeds!AA497</f>
        <v>M1-G-8a-I-1</v>
      </c>
      <c r="B474" s="204" t="str">
        <f>Seeds!Z497</f>
        <v>{"id":"M1-G-8a-I-1","stimulus":"&lt;p&gt;Arrastra el nombre de las siguientes líneas debajo de cada imagen.&lt;/p&gt;","template":"&lt;table style=\"width: 100%;\"&gt;&lt;tbody&gt;&lt;tr&gt;&lt;td style=\"width: 50.0%; text-align: center; border: none;\"&gt;&lt;div style=\"display:flex; justify-content:center;\"&gt;&lt;img src=\"https://blueberry-assets.oneclick.es/M1_G_8a_1.svg\" width=\"300\"&gt;&lt;/img&gt;&lt;/div&gt;&lt;/td&gt;&lt;td style=\"width: 50.0%; text-align: center; border: none;\"&gt;&lt;div style=\"display:flex; justify-content:center;\"&gt;&lt;img src=\"https://blueberry-assets.oneclick.es/M1_G_8a_2.svg\" width=\"300\"&gt;&lt;/img&gt;&lt;/div&gt;&lt;/td&gt;&lt;/tr&gt;&lt;tr&gt;&lt;td style=\"width: 50.0%; text-align: center; border: none;\"&gt;{{response}}&lt;/td&gt;&lt;td style=\"width: 50.0%; text-align: center; border: none;\"&gt;{{response}}&lt;/td&gt;&lt;/tr&gt;&lt;/tbody&gt;&lt;/table&gt;","hint":"&lt;div style=\"display:flex; justify-content:center;\"&gt;&lt;img src=\"https://blueberry-assets.oneclick.es/M1_G_8a_3.svg\" width=\"300\"&gt;&lt;/img&gt;&lt;/div&gt;","feedback":"&lt;div style=\"display:flex; justify-content:center;\"&gt;&lt;img src=\"https://blueberry-assets.oneclick.es/M1_G_8a_3.svg\" width=\"300\"&gt;&lt;/img&gt;&lt;/div&gt;","seed":{"parameters":[],"calculated":[{"name":"A1","label":"Línea recta","function":""},{"name":"A2","label":"Línea curva","function":""}],"uniques":true},"algorithm":{"name":"calculateOperation","template":"Cloze with drag &amp; drop","params":{"keyboard":"NUMERICAL"}}}</v>
      </c>
      <c r="C474" s="204" t="str">
        <f t="shared" si="4"/>
        <v>#REF!</v>
      </c>
      <c r="D474" s="205" t="str">
        <f t="shared" si="2"/>
        <v>#REF!</v>
      </c>
    </row>
    <row r="475" ht="15.75" customHeight="1">
      <c r="A475" s="204" t="str">
        <f>Seeds!AA498</f>
        <v>M1-G-8a-I-2</v>
      </c>
      <c r="B475" s="204" t="str">
        <f>Seeds!Z498</f>
        <v>{"id":"M1-G-8a-I-2","stimulus":"&lt;p&gt;Arrastra el nombre de las siguientes líneas debajo de cada imagen.&lt;/p&gt;","template":"&lt;table style=\"width: 100%;\"&gt;&lt;tbody&gt;&lt;tr&gt;&lt;td style=\"width: 50.0%; text-align: center; border: none;\"&gt;&lt;div style=\"display:flex; justify-content:center;\"&gt;&lt;img src=\"https://blueberry-assets.oneclick.es/M1_G_8a_2.svg\" width=\"300\"&gt;&lt;/img&gt;&lt;/div&gt;&lt;/td&gt;&lt;td style=\"width: 50.0%; text-align: center; border: none;\"&gt;&lt;div style=\"display:flex; justify-content:center;\"&gt;&lt;img src=\"https://blueberry-assets.oneclick.es/M1_G_8a_1.svg\" width=\"300\"&gt;&lt;/img&gt;&lt;/div&gt;&lt;/td&gt;&lt;/tr&gt;&lt;tr&gt;&lt;td style=\"width: 50.0%; text-align: center; border: none;\"&gt;{{response}}&lt;/td&gt;&lt;td style=\"width: 50.0%; text-align: center; border: none;\"&gt;{{response}}&lt;/td&gt;&lt;/tr&gt;&lt;/tbody&gt;&lt;/table&gt;","hint":"&lt;div style=\"display:flex; justify-content:center;\"&gt;&lt;img src=\"https://blueberry-assets.oneclick.es/M1_G_8a_3.svg\" width=\"300\"&gt;&lt;/img&gt;&lt;/div&gt;","feedback":"&lt;div style=\"display:flex; justify-content:center;\"&gt;&lt;img src=\"https://blueberry-assets.oneclick.es/M1_G_8a_3.svg\" width=\"300\"&gt;&lt;/img&gt;&lt;/div&gt;","seed":{"parameters":[],"calculated":[{"name":"A1","label":"Línea curva","function":""},{"name":"A2","label":"Línea recta","function":""}],"uniques":true},"algorithm":{"name":"calculateOperation","template":"Cloze with drag &amp; drop","params":{"keyboard":"NUMERICAL"}}}</v>
      </c>
      <c r="C475" s="204" t="str">
        <f t="shared" si="4"/>
        <v>#REF!</v>
      </c>
      <c r="D475" s="205" t="str">
        <f t="shared" si="2"/>
        <v>#REF!</v>
      </c>
    </row>
    <row r="476" ht="15.75" customHeight="1">
      <c r="A476" s="204" t="str">
        <f>Seeds!AA499</f>
        <v>M1-G-8a-E-1</v>
      </c>
      <c r="B476" s="204" t="str">
        <f>Seeds!Z499</f>
        <v>{"id":"M1-G-8a-E-1","stimulus":"&lt;p&gt;Observa la figura y elige el tipo de línea con la que se ha dibujado.&lt;/p&gt;&lt;div style=\"display:flex; justify-content:center;\"&gt;&lt;img src=\"https://blueberry-assets.oneclick.es/M1_G_8a_4.svg\" width=\"300\"&gt;&lt;/img&gt;&lt;/div&gt;","template":"&lt;p&gt;La línea es {{response}}.&lt;/p&gt;","hint":"&lt;div style=\"display:flex; justify-content:center;\"&gt;&lt;img src=\"https://blueberry-assets.oneclick.es/M1_G_8a_3.svg\" width=\"300\"&gt;&lt;/img&gt;&lt;/div&gt;","feedback":"&lt;div style=\"display:flex; justify-content:center;\"&gt;&lt;img src=\"https://blueberry-assets.oneclick.es/M1_G_8a_3.svg\" width=\"300\"&gt;&lt;/img&gt;&lt;/div&gt;","seed":{"parameters":[],"calculated":[{"name":"A1","label":"curva","function":"","group":1},{"name":"A2","label":"recta","function":"","incorrect":true,"group":1}],"uniques":true},"algorithm":{"name":"groupResponses","template":"Cloze with drop down"}}</v>
      </c>
      <c r="C476" s="204" t="str">
        <f t="shared" si="4"/>
        <v>#REF!</v>
      </c>
      <c r="D476" s="205" t="str">
        <f t="shared" si="2"/>
        <v>#REF!</v>
      </c>
    </row>
    <row r="477" ht="15.75" customHeight="1">
      <c r="A477" s="204" t="str">
        <f>Seeds!AA500</f>
        <v>M1-G-8a-E-2</v>
      </c>
      <c r="B477" s="204" t="str">
        <f>Seeds!Z500</f>
        <v>{"id":"M1-G-8a-E-2","stimulus":"&lt;p&gt;Observa la figura y elige el tipo de línea con la que se ha dibujado.&lt;/p&gt;&lt;div style=\"display:flex; justify-content:center;\"&gt;&lt;img src=\"https://blueberry-assets.oneclick.es/M1_G_8a_5.svg\" width=\"300\"&gt;&lt;/img&gt;&lt;/div&gt;","template":"&lt;p&gt;La línea es {{response}}.&lt;/p&gt;","hint":"&lt;div style=\"display:flex; justify-content:center;\"&gt;&lt;img src=\"https://blueberry-assets.oneclick.es/M1_G_8a_3.svg\" width=\"300\"&gt;&lt;/img&gt;&lt;/div&gt;","feedback":"&lt;div style=\"display:flex; justify-content:center;\"&gt;&lt;img src=\"https://blueberry-assets.oneclick.es/M1_G_8a_3.svg\" width=\"300\"&gt;&lt;/img&gt;&lt;/div&gt;","seed":{"parameters":[],"calculated":[{"name":"A1","label":"recta","function":"","group":1},{"name":"A2","label":"curva","function":"","incorrect":true,"group":1}],"uniques":true},"algorithm":{"name":"groupResponses","template":"Cloze with drop down"}}</v>
      </c>
      <c r="C477" s="204" t="str">
        <f t="shared" si="4"/>
        <v>#REF!</v>
      </c>
      <c r="D477" s="205" t="str">
        <f t="shared" si="2"/>
        <v>#REF!</v>
      </c>
    </row>
    <row r="478" ht="15.75" customHeight="1">
      <c r="A478" s="204" t="str">
        <f>Seeds!AA501</f>
        <v>M1-G-9a-I-1</v>
      </c>
      <c r="B478" s="204" t="str">
        <f>Seeds!Z501</f>
        <v>{"id":"M1-G-9a-I-1","stimulus":"&lt;p&gt;Haz clic en la figura formada por curvas abiertas.&lt;/p&gt;","hint":"&lt;table style=\"width: 100%;\"&gt;&lt;tbody&gt;&lt;tr&gt;&lt;td style=\"width: 50%; text-align: center; border: none;\"&gt;&lt;div style=\"display:flex; justify-content:center;\"&gt;&lt;img src=\"https://blueberry-assets.oneclick.es/M1_G_9a_3.svg\" width=\"200\"&gt;&lt;/img&gt;&lt;/div&gt;&lt;/td&gt;&lt;td style=\"width: 50%; text-align: center; border: none;\"&gt;&lt;div style=\"display:flex; justify-content:center;\"&gt;&lt;img src=\"https://blueberry-assets.oneclick.es/M1_G_9a_7.svg\" width=\"200\"&gt;&lt;/img&gt;&lt;/div&gt;&lt;/td&gt;&lt;/tr&gt;&lt;tr&gt;&lt;td style=\"width: 50%; text-align: center; border: none;\"&gt;Curva abierta&lt;/td&gt;&lt;td style=\"width: 50%; text-align: center; border: none;\"&gt;Curva cerrada&lt;/td&gt;&lt;/tr&gt;&lt;/tbody&gt;&lt;/table&gt;","feedback":"&lt;table style=\"width: 100%;\"&gt;&lt;tbody&gt;&lt;tr&gt;&lt;td style=\"width: 50%; text-align: center; border: none;\"&gt;&lt;div style=\"display:flex; justify-content:center;\"&gt;&lt;img src=\"https://blueberry-assets.oneclick.es/M1_G_9a_3.svg\" width=\"200\"&gt;&lt;/img&gt;&lt;/div&gt;&lt;/td&gt;&lt;td style=\"width: 50%; text-align: center; border: none;\"&gt;&lt;div style=\"display:flex; justify-content:center;\"&gt;&lt;img src=\"https://blueberry-assets.oneclick.es/M1_G_9a_7.svg\" width=\"200\"&gt;&lt;/img&gt;&lt;/div&gt;&lt;/td&gt;&lt;/tr&gt;&lt;tr&gt;&lt;td style=\"width: 50%; text-align: center; border: none;\"&gt;Curva abierta&lt;/td&gt;&lt;td style=\"width: 50%; text-align: center; border: none;\"&gt;Curva cerrada&lt;/td&gt;&lt;/tr&gt;&lt;/tbody&gt;&lt;/table&gt;","seed":{"parameters":[],"calculated":[{"name":"A1","label":"&lt;div style=\"display:flex; justify-content:center;\"&gt;&lt;img src=\"https://blueberry-assets.oneclick.es/M1_G_9a_3.svg\" width=\"300\"&gt;&lt;/img&gt;&lt;/div&gt;"},{"name":"A2","label":"&lt;div style=\"display:flex; justify-content:center;\"&gt;&lt;img src=\"https://blueberry-assets.oneclick.es/M1_G_9a_4.svg\" width=\"300\"&gt;&lt;/img&gt;&lt;/div&gt;"},{"name":"A3","label":"&lt;div style=\"display:flex; justify-content:center;\"&gt;&lt;img src=\"https://blueberry-assets.oneclick.es/M1_G_9a_5.svg\" width=\"300\"&gt;&lt;/img&gt;&lt;/div&gt;"},{"name":"A4","label":"&lt;div style=\"display:flex; justify-content:center;\"&gt;&lt;img src=\"https://blueberry-assets.oneclick.es/M1_G_9a_6.svg\" width=\"300\"&gt;&lt;/img&gt;&lt;/div&gt;","incorrect":true},{"name":"A5","label":"&lt;div style=\"display:flex; justify-content:center;\"&gt;&lt;img src=\"https://blueberry-assets.oneclick.es/M1_G_9a_7.svg\" width=\"300\"&gt;&lt;/img&gt;&lt;/div&gt;","incorrect":true},{"name":"A6","label":"&lt;div style=\"display:flex; justify-content:center;\"&gt;&lt;img src=\"https://blueberry-assets.oneclick.es/M1_G_9a_8.svg\" width=\"300\"&gt;&lt;/img&gt;&lt;/div&gt;","incorrect":true}],"uniques":true},"algorithm":{"name":"trueFalse","template":"Multiple choice – standard","params":{"countCorrect":1,"countIncorrect":2,"showCheckIcon":false,"columns":3}}}</v>
      </c>
      <c r="C478" s="204" t="str">
        <f t="shared" si="4"/>
        <v>#REF!</v>
      </c>
      <c r="D478" s="205" t="str">
        <f t="shared" si="2"/>
        <v>#REF!</v>
      </c>
    </row>
    <row r="479" ht="15.75" customHeight="1">
      <c r="A479" s="204" t="str">
        <f>Seeds!AA502</f>
        <v>M1-G-9a-I-2</v>
      </c>
      <c r="B479" s="204" t="str">
        <f>Seeds!Z502</f>
        <v>{"id":"M1-G-9a-I-2","stimulus":"&lt;p&gt;Haz clic en la figura formada por curvas cerradas.&lt;/p&gt;","hint":"&lt;table style=\"width: 100%;\"&gt;&lt;tbody&gt;&lt;tr&gt;&lt;td style=\"width: 50%; text-align: center; border: none;\"&gt;&lt;div style=\"display:flex; justify-content:center;\"&gt;&lt;img src=\"https://blueberry-assets.oneclick.es/M1_G_9a_3.svg\" width=\"200\"&gt;&lt;/img&gt;&lt;/div&gt;&lt;/td&gt;&lt;td style=\"width: 50%; text-align: center; border: none;\"&gt;&lt;div style=\"display:flex; justify-content:center;\"&gt;&lt;img src=\"https://blueberry-assets.oneclick.es/M1_G_9a_7.svg\" width=\"200\"&gt;&lt;/img&gt;&lt;/div&gt;&lt;/td&gt;&lt;/tr&gt;&lt;tr&gt;&lt;td style=\"width: 50%; text-align: center; border: none;\"&gt;Curva abierta&lt;/td&gt;&lt;td style=\"width: 50%; text-align: center; border: none;\"&gt;Curva cerrada&lt;/td&gt;&lt;/tr&gt;&lt;/tbody&gt;&lt;/table&gt;","feedback":"&lt;table style=\"width: 100%;\"&gt;&lt;tbody&gt;&lt;tr&gt;&lt;td style=\"width: 50%; text-align: center; border: none;\"&gt;&lt;div style=\"display:flex; justify-content:center;\"&gt;&lt;img src=\"https://blueberry-assets.oneclick.es/M1_G_9a_3.svg\" width=\"200\"&gt;&lt;/img&gt;&lt;/div&gt;&lt;/td&gt;&lt;td style=\"width: 50%; text-align: center; border: none;\"&gt;&lt;div style=\"display:flex; justify-content:center;\"&gt;&lt;img src=\"https://blueberry-assets.oneclick.es/M1_G_9a_7.svg\" width=\"200\"&gt;&lt;/img&gt;&lt;/div&gt;&lt;/td&gt;&lt;/tr&gt;&lt;tr&gt;&lt;td style=\"width: 50%; text-align: center; border: none;\"&gt;Curva abierta&lt;/td&gt;&lt;td style=\"width: 50%; text-align: center; border: none;\"&gt;Curva cerrada&lt;/td&gt;&lt;/tr&gt;&lt;/tbody&gt;&lt;/table&gt;","seed":{"parameters":[],"calculated":[{"name":"A1","label":"&lt;div style=\"display:flex; justify-content:center;\"&gt;&lt;img src=\"https://blueberry-assets.oneclick.es/M1_G_9a_3.svg\" width=\"300\"&gt;&lt;/img&gt;&lt;/div&gt;","incorrect":true},{"name":"A2","label":"&lt;div style=\"display:flex; justify-content:center;\"&gt;&lt;img src=\"https://blueberry-assets.oneclick.es/M1_G_9a_4.svg\" width=\"300\"&gt;&lt;/img&gt;&lt;/div&gt;","incorrect":true},{"name":"A3","label":"&lt;div style=\"display:flex; justify-content:center;\"&gt;&lt;img src=\"https://blueberry-assets.oneclick.es/M1_G_9a_5.svg\" width=\"300\"&gt;&lt;/img&gt;&lt;/div&gt;","incorrect":true},{"name":"A4","label":"&lt;div style=\"display:flex; justify-content:center;\"&gt;&lt;img src=\"https://blueberry-assets.oneclick.es/M1_G_9a_6.svg\" width=\"300\"&gt;&lt;/img&gt;&lt;/div&gt;"},{"name":"A5","label":"&lt;div style=\"display:flex; justify-content:center;\"&gt;&lt;img src=\"https://blueberry-assets.oneclick.es/M1_G_9a_7.svg\" width=\"300\"&gt;&lt;/img&gt;&lt;/div&gt;"},{"name":"A6","label":"&lt;div style=\"display:flex; justify-content:center;\"&gt;&lt;img src=\"https://blueberry-assets.oneclick.es/M1_G_9a_8.svg\" width=\"300\"&gt;&lt;/img&gt;&lt;/div&gt;"}],"uniques":true},"algorithm":{"name":"trueFalse","template":"Multiple choice – standard","params":{"countCorrect":1,"countIncorrect":2,"showCheckIcon":false,"columns":3}}}</v>
      </c>
      <c r="C479" s="204" t="str">
        <f t="shared" si="4"/>
        <v>#REF!</v>
      </c>
      <c r="D479" s="205" t="str">
        <f t="shared" si="2"/>
        <v>#REF!</v>
      </c>
    </row>
    <row r="480" ht="15.75" customHeight="1">
      <c r="A480" s="204" t="str">
        <f>Seeds!AA503</f>
        <v>M1-G-9a-E-1</v>
      </c>
      <c r="B480" s="204" t="str">
        <f>Seeds!Z503</f>
        <v>{
    "id": "M1-G-9a-E-1",
    "stimulus": "&lt;p&gt;Observa la imagen y completa la oración.&lt;/p&gt;&lt;div style=\"display:flex; justify-content:center;\"&gt;&lt;img src=\"https://blueberry-assets.oneclick.es/M1_G_9a_1.svg\" width=\"250\"&gt;&lt;/img&gt;&lt;/div&gt;",
    "template": "&lt;p&gt;Es una curva {{response}}.&lt;/p&gt;",
    "hint": "&lt;table style=\"width: 100%;\"&gt;&lt;tbody&gt;&lt;tr&gt;&lt;td style=\"width: 50%; text-align: center; border: none;\"&gt;&lt;div style=\"display:flex; justify-content:center;\"&gt;&lt;img src=\"https://blueberry-assets.oneclick.es/M1_G_9a_3.svg\" width=\"200\"&gt;&lt;/img&gt;&lt;/div&gt;&lt;/td&gt;&lt;td style=\"width: 50%; text-align: center; border: none;\"&gt;&lt;div style=\"display:flex; justify-content:center;\"&gt;&lt;img src=\"https://blueberry-assets.oneclick.es/M1_G_9a_7.svg\" width=\"200\"&gt;&lt;/img&gt;&lt;/div&gt;&lt;/td&gt;&lt;/tr&gt;&lt;tr&gt;&lt;td style=\"width: 50%; text-align: center; border: none;\"&gt;Curva abierta&lt;/td&gt;&lt;td style=\"width: 50%; text-align: center; border: none;\"&gt;Curva cerrada&lt;/td&gt;&lt;/tr&gt;&lt;/tbody&gt;&lt;/table&gt;",
    "feedback": "&lt;table style=\"width: 100%;\"&gt;&lt;tbody&gt;&lt;tr&gt;&lt;td style=\"width: 50%; text-align: center; border: none;\"&gt;&lt;div style=\"display:flex; justify-content:center;\"&gt;&lt;img src=\"https://blueberry-assets.oneclick.es/M1_G_9a_3.svg\" width=\"200\"&gt;&lt;/img&gt;&lt;/div&gt;&lt;/td&gt;&lt;td style=\"width: 50%; text-align: center; border: none;\"&gt;&lt;div style=\"display:flex; justify-content:center;\"&gt;&lt;img src=\"https://blueberry-assets.oneclick.es/M1_G_9a_7.svg\" width=\"200\"&gt;&lt;/img&gt;&lt;/div&gt;&lt;/td&gt;&lt;/tr&gt;&lt;tr&gt;&lt;td style=\"width: 50%; text-align: center; border: none;\"&gt;Curva abierta&lt;/td&gt;&lt;td style=\"width: 50%; text-align: center; border: none;\"&gt;Curva cerrada&lt;/td&gt;&lt;/tr&gt;&lt;/tbody&gt;&lt;/table&gt;",
    "seed": {
        "parameters": [],
        "calculated": [
            {
                "name": "A1",
                "label": "abierta"
            },
            {
                "name": "A2",
                "label": "cerrada",
                "incorrect": true
            }
        ],
        "uniques": true
    },
    "algorithm": {
        "name": "groupResponses",
        "template": "Cloze with drop down"
    }
}</v>
      </c>
      <c r="C480" s="204" t="str">
        <f t="shared" si="4"/>
        <v>#REF!</v>
      </c>
      <c r="D480" s="205" t="str">
        <f t="shared" si="2"/>
        <v>#REF!</v>
      </c>
    </row>
    <row r="481" ht="15.75" customHeight="1">
      <c r="A481" s="204" t="str">
        <f>Seeds!AA504</f>
        <v>M1-G-9a-E-2</v>
      </c>
      <c r="B481" s="204" t="str">
        <f>Seeds!Z504</f>
        <v>{"id":"M1-G-9a-E-2","stimulus":"&lt;p&gt;Observa la imagen y completa la oración.&lt;/p&gt;&lt;div style=\"display:flex; justify-content:center;\"&gt;&lt;img src=\"https://blueberry-assets.oneclick.es/M1_G_9a_2.svg\" width=\"250\"&gt;&lt;/img&gt;&lt;/div&gt;","template":"&lt;p&gt;Es una curva {{response}}.&lt;/p&gt;","hint":"&lt;table style=\"width: 100%;\"&gt;&lt;tbody&gt;&lt;tr&gt;&lt;td style=\"width: 50%; text-align: center; border: none;\"&gt;&lt;div style=\"display:flex; justify-content:center;\"&gt;&lt;img src=\"https://blueberry-assets.oneclick.es/M1_G_9a_3.svg\" width=\"200\"&gt;&lt;/img&gt;&lt;/div&gt;&lt;/td&gt;&lt;td style=\"width: 50%; text-align: center; border: none;\"&gt;&lt;div style=\"display:flex; justify-content:center;\"&gt;&lt;img src=\"https://blueberry-assets.oneclick.es/M1_G_9a_7.svg\" width=\"200\"&gt;&lt;/img&gt;&lt;/div&gt;&lt;/td&gt;&lt;/tr&gt;&lt;tr&gt;&lt;td style=\"width: 50%; text-align: center; border: none;\"&gt;Curva abierta&lt;/td&gt;&lt;td style=\"width: 50%; text-align: center; border: none;\"&gt;Curva cerrada&lt;/td&gt;&lt;/tr&gt;&lt;/tbody&gt;&lt;/table&gt;","feedback":"&lt;table style=\"width: 100%;\"&gt;&lt;tbody&gt;&lt;tr&gt;&lt;td style=\"width: 50%; text-align: center; border: none;\"&gt;&lt;div style=\"display:flex; justify-content:center;\"&gt;&lt;img src=\"https://blueberry-assets.oneclick.es/M1_G_9a_3.svg\" width=\"200\"&gt;&lt;/img&gt;&lt;/div&gt;&lt;/td&gt;&lt;td style=\"width: 50%; text-align: center; border: none;\"&gt;&lt;div style=\"display:flex; justify-content:center;\"&gt;&lt;img src=\"https://blueberry-assets.oneclick.es/M1_G_9a_7.svg\" width=\"200\"&gt;&lt;/img&gt;&lt;/div&gt;&lt;/td&gt;&lt;/tr&gt;&lt;tr&gt;&lt;td style=\"width: 50%; text-align: center; border: none;\"&gt;Curva abierta&lt;/td&gt;&lt;td style=\"width: 50%; text-align: center; border: none;\"&gt;Curva cerrada&lt;/td&gt;&lt;/tr&gt;&lt;/tbody&gt;&lt;/table&gt;","seed":{"parameters":[],"calculated":[{"name":"A1","label":"abierta","incorrect":true},{"name":"A2","label":"cerrada"}],"uniques":true},"algorithm":{"name":"groupResponses","template":"Cloze with drop down"}}</v>
      </c>
      <c r="C481" s="204" t="str">
        <f t="shared" si="4"/>
        <v>#REF!</v>
      </c>
      <c r="D481" s="205" t="str">
        <f t="shared" si="2"/>
        <v>#REF!</v>
      </c>
    </row>
    <row r="482" ht="15.75" customHeight="1">
      <c r="A482" s="204" t="str">
        <f>Seeds!AA505</f>
        <v>M1-G-10a-I-1</v>
      </c>
      <c r="B482" s="204" t="str">
        <f>Seeds!Z505</f>
        <v>{"id":"M1-G-10a-I-1","stimulus":"&lt;p&gt;Selecciona los dibujos formados por líneas poligonales abiertas.&lt;/p&gt;","hint":"&lt;div style=\"display:flex; justify-content:center;\"&gt;&lt;img src=\"https://blueberry-assets.oneclick.es/M1_G_10a_7.svg\" width=\"500\"&gt;&lt;/img&gt;&lt;/div&gt;","feedback":"&lt;div style=\"display:flex; justify-content:center;\"&gt;&lt;img src=\"https://blueberry-assets.oneclick.es/M1_G_10a_7.svg\" width=\"500\"&gt;&lt;/img&gt;&lt;/div&gt;","seed":{"parameters":[],"calculated":[{"name":"A1","label":"{{function}}","function":"&lt;div style=\"display:flex; justify-content:center;\"&gt;&lt;img src=\"https://blueberry-assets.oneclick.es/M1_G_10a_1.svg\" width=\"300\"&gt;&lt;/img&gt;&lt;/div&gt;"},{"name":"A2","label":"{{function}}","function":"&lt;div style=\"display:flex; justify-content:center;\"&gt;&lt;img src=\"https://blueberry-assets.oneclick.es/M1_G_10a_2.svg\" width=\"300\"&gt;&lt;/img&gt;&lt;/div&gt;"},{"name":"A3","label":"{{function}}","function":"&lt;div style=\"display:flex; justify-content:center;\"&gt;&lt;img src=\"https://blueberry-assets.oneclick.es/M1_G_10a_3.svg\" width=\"300\"&gt;&lt;/img&gt;&lt;/div&gt;"},{"name":"A4","label":"{{function}}","function":"&lt;div style=\"display:flex; justify-content:center;\"&gt;&lt;img src=\"https://blueberry-assets.oneclick.es/M1_G_10a_4.svg\" width=\"300\"&gt;&lt;/img&gt;&lt;/div&gt;","incorrect":true},{"name":"A5","label":"{{function}}","function":"&lt;div style=\"display:flex; justify-content:center;\"&gt;&lt;img src=\"https://blueberry-assets.oneclick.es/M1_G_10a_5.svg\" width=\"300\"&gt;&lt;/img&gt;&lt;/div&gt;","incorrect":true},{"name":"A6","label":"{{function}}","function":"&lt;div style=\"display:flex; justify-content:center;\"&gt;&lt;img src=\"https://blueberry-assets.oneclick.es/M1_G_10a_6.svg\" width=\"300\"&gt;&lt;/img&gt;&lt;/div&gt;","incorrect":true}],"uniques":true},"algorithm":{"name":"trueFalse","template":"Multiple choice – standard","params":{"countCorrect":1,"countIncorrect":2,"showCheckIcon":false,"columns":3}}}</v>
      </c>
      <c r="C482" s="204" t="str">
        <f t="shared" si="4"/>
        <v>#REF!</v>
      </c>
      <c r="D482" s="205" t="str">
        <f t="shared" si="2"/>
        <v>#REF!</v>
      </c>
    </row>
    <row r="483" ht="15.75" customHeight="1">
      <c r="A483" s="204" t="str">
        <f>Seeds!AA506</f>
        <v>M1-G-10a-I-2</v>
      </c>
      <c r="B483" s="204" t="str">
        <f>Seeds!Z506</f>
        <v>{"id":"M1-G-10a-I-2","stimulus":"&lt;p&gt;Selecciona los dibujos formados por líneas poligonales cerradas.&lt;/p&gt;","hint":"&lt;div style=\"display:flex; justify-content:center;\"&gt;&lt;img src=\"https://blueberry-assets.oneclick.es/M1_G_10a_7.svg\" width=\"500\"&gt;&lt;/img&gt;&lt;/div&gt;","feedback":"&lt;div style=\"display:flex; justify-content:center;\"&gt;&lt;img src=\"https://blueberry-assets.oneclick.es/M1_G_10a_7.svg\" width=\"500\"&gt;&lt;/img&gt;&lt;/div&gt;","seed":{"parameters":[],"calculated":[{"name":"A1","label":"{{function}}","function":"&lt;div style=\"display:flex; justify-content:center;\"&gt;&lt;img src=\"https://blueberry-assets.oneclick.es/M1_G_10a_1.svg\" width=\"300\"&gt;&lt;/img&gt;&lt;/div&gt;","incorrect":true},{"name":"A2","label":"{{function}}","function":"&lt;div style=\"display:flex; justify-content:center;\"&gt;&lt;img src=\"https://blueberry-assets.oneclick.es/M1_G_10a_2.svg\" width=\"300\"&gt;&lt;/img&gt;&lt;/div&gt;","incorrect":true},{"name":"A3","label":"{{function}}","function":"&lt;div style=\"display:flex; justify-content:center;\"&gt;&lt;img src=\"https://blueberry-assets.oneclick.es/M1_G_10a_3.svg\" width=\"300\"&gt;&lt;/img&gt;&lt;/div&gt;","incorrect":true},{"name":"A4","label":"{{function}}","function":"&lt;div style=\"display:flex; justify-content:center;\"&gt;&lt;img src=\"https://blueberry-assets.oneclick.es/M1_G_10a_4.svg\" width=\"300\"&gt;&lt;/img&gt;&lt;/div&gt;"},{"name":"A5","label":"{{function}}","function":"&lt;div style=\"display:flex; justify-content:center;\"&gt;&lt;img src=\"https://blueberry-assets.oneclick.es/M1_G_10a_5.svg\" width=\"300\"&gt;&lt;/img&gt;&lt;/div&gt;"},{"name":"A6","label":"{{function}}","function":"&lt;div style=\"display:flex; justify-content:center;\"&gt;&lt;img src=\"https://blueberry-assets.oneclick.es/M1_G_10a_6.svg\" width=\"300\"&gt;&lt;/img&gt;&lt;/div&gt;"}],"uniques":true},"algorithm":{"name":"trueFalse","template":"Multiple choice – standard","params":{"countCorrect":1,"countIncorrect":2,"showCheckIcon":false,"columns":3}}}</v>
      </c>
      <c r="C483" s="204" t="str">
        <f t="shared" si="4"/>
        <v>#REF!</v>
      </c>
      <c r="D483" s="205" t="str">
        <f t="shared" si="2"/>
        <v>#REF!</v>
      </c>
    </row>
    <row r="484" ht="15.75" customHeight="1">
      <c r="A484" s="204" t="str">
        <f>Seeds!AA507</f>
        <v>M1-G-10a-E-1</v>
      </c>
      <c r="B484" s="204" t="str">
        <f>Seeds!Z507</f>
        <v>{"id":"M1-G-10a-E-1","stimulus":"&lt;p&gt;Observa la imagen y completa la oración.&lt;/p&gt;&lt;div style=\"display:flex; justify-content:center;\"&gt;&lt;img src=\"https://blueberry-assets.oneclick.es/M1_G_10a_3.svg\" width=\"300\"&gt;&lt;/img&gt;&lt;/div&gt;","template":"&lt;p&gt;Es una línea poligonal {{response}}.&lt;/p&gt;","hint":"&lt;div style=\"display:flex; justify-content:center;\"&gt;&lt;img src=\"https://blueberry-assets.oneclick.es/M1_G_10a_7.svg\" width=\"425\"&gt;&lt;/img&gt;&lt;/div&gt;","feedback":"&lt;div style=\"display:flex; justify-content:center;\"&gt;&lt;img src=\"https://blueberry-assets.oneclick.es/M1_G_10a_7.svg\" width=\"425\"&gt;&lt;/img&gt;&lt;/div&gt;","seed":{"parameters":[],"calculated":[{"name":"A1","label":"abierta","function":"","group":1},{"name":"A2","label":"cerrada","function":"","incorrect":true,"group":1}],"uniques":true},"algorithm":{"name":"groupResponses","template":"Cloze with drop down"}}</v>
      </c>
      <c r="C484" s="204" t="str">
        <f t="shared" si="4"/>
        <v>#REF!</v>
      </c>
      <c r="D484" s="205" t="str">
        <f t="shared" si="2"/>
        <v>#REF!</v>
      </c>
    </row>
    <row r="485" ht="15.75" customHeight="1">
      <c r="A485" s="204" t="str">
        <f>Seeds!AA508</f>
        <v>M1-G-10a-E-2</v>
      </c>
      <c r="B485" s="204" t="str">
        <f>Seeds!Z508</f>
        <v>{"id":"M1-G-10a-E-2","stimulus":"&lt;p&gt;Observa la imagen y completa la oración.&lt;/p&gt;&lt;div style=\"display:flex; justify-content:center;\"&gt;&lt;img src=\"https://blueberry-assets.oneclick.es/M1_G_10a_6.svg\" width=\"300\"&gt;&lt;/img&gt;&lt;/div&gt;","template":"&lt;p&gt;Es una línea poligonal {{response}}.&lt;/p&gt;","hint":"&lt;div style=\"display:flex; justify-content:center;\"&gt;&lt;img src=\"https://blueberry-assets.oneclick.es/M1_G_10a_7.svg\" width=\"425\"&gt;&lt;/img&gt;&lt;/div&gt;","feedback":"&lt;div style=\"display:flex; justify-content:center;\"&gt;&lt;img src=\"https://blueberry-assets.oneclick.es/M1_G_10a_7.svg\" width=\"425\"&gt;&lt;/img&gt;&lt;/div&gt;","seed":{"parameters":[],"calculated":[{"name":"A1","label":"abierta","function":"","incorrect":true,"group":1},{"name":"A2","label":"cerrada","function":"","group":1}],"uniques":true},"algorithm":{"name":"groupResponses","template":"Cloze with drop down"}}</v>
      </c>
      <c r="C485" s="204" t="str">
        <f t="shared" si="4"/>
        <v>#REF!</v>
      </c>
      <c r="D485" s="205" t="str">
        <f t="shared" si="2"/>
        <v>#REF!</v>
      </c>
    </row>
    <row r="486" ht="15.75" customHeight="1">
      <c r="A486" s="204" t="str">
        <f>Seeds!AA509</f>
        <v>M1-G-11a-I-1</v>
      </c>
      <c r="B486" s="204" t="str">
        <f>Seeds!Z509</f>
        <v>{"id":"M1-G-11a-I-1","stimulus":"&lt;p&gt;¿Cuál es el nombre de esta figura?&lt;/p&gt;&lt;div style=\"display:flex; justify-content:center;\"&gt;&lt;img src=\"https://blueberry-assets.oneclick.es/M1_G_11a_1.svg\" width=\"300\"&gt;&lt;/img&gt;&lt;/div&gt;","hint":"&lt;p&gt;Los &lt;b&gt;triángulos&lt;/b&gt; tienen 3 lados.&lt;/p&gt;&lt;p&gt;Los &lt;b&gt;cuadrados&lt;/b&gt; tienen 4 lados iguales.&lt;/p&gt;&lt;p&gt;Los &lt;b&gt;rectángulos&lt;/b&gt; tienen 4 lados iguales 2 a 2.&lt;/p&gt;","feedback":"&lt;p&gt;Los &lt;b&gt;triángulos&lt;/b&gt; tienen 3 lados.&lt;/p&gt;&lt;p&gt;Los &lt;b&gt;cuadrados&lt;/b&gt; tienen 4 lados iguales.&lt;/p&gt;&lt;p&gt;Los &lt;b&gt;rectángulos&lt;/b&gt; tienen 4 lados iguales 2 a 2.&lt;/p&gt;","seed":{"parameters":[],"calculated":[{"name":"A1","label":"{{function}}","function":"Triángulo"},{"name":"A2","label":"{{function}}","function":"Cuadrado","incorrect":true},{"name":"A3","label":"{{function}}","function":"Rectángulo","incorrect":true}],"uniques":true},"algorithm":{"name":"trueFalse","template":"Multiple choice – standard","params":{"countCorrect":1,"countIncorrect":2,"showCheckIcon":false,"columns":3}}}</v>
      </c>
      <c r="C486" s="204" t="str">
        <f t="shared" si="4"/>
        <v>#REF!</v>
      </c>
      <c r="D486" s="205" t="str">
        <f t="shared" si="2"/>
        <v>#REF!</v>
      </c>
    </row>
    <row r="487" ht="15.75" customHeight="1">
      <c r="A487" s="204" t="str">
        <f>Seeds!AA510</f>
        <v>M1-G-11a-I-2</v>
      </c>
      <c r="B487" s="204" t="str">
        <f>Seeds!Z510</f>
        <v>{"id":"M1-G-11a-I-2","stimulus":"&lt;p&gt;¿Cuál es el nombre de esta figura?&lt;/p&gt;&lt;div style=\"display:flex; justify-content:center;\"&gt;&lt;img src=\"https://blueberry-assets.oneclick.es/M1_G_11a_2.svg\" width=\"300\"&gt;&lt;/img&gt;&lt;/div&gt;","hint":"&lt;p&gt;Los &lt;b&gt;triángulos&lt;/b&gt; tienen 3 lados.&lt;/p&gt;&lt;p&gt;Los &lt;b&gt;cuadrados&lt;/b&gt; tienen 4 lados iguales.&lt;/p&gt;&lt;p&gt;Los &lt;b&gt;rectángulos&lt;/b&gt; tienen 4 lados iguales 2 a 2.&lt;/p&gt;","feedback":"&lt;p&gt;Los &lt;b&gt;triángulos&lt;/b&gt; tienen 3 lados.&lt;/p&gt;&lt;p&gt;Los &lt;b&gt;cuadrados&lt;/b&gt; tienen 4 lados iguales.&lt;/p&gt;&lt;p&gt;Los &lt;b&gt;rectángulos&lt;/b&gt; tienen 4 lados iguales 2 a 2.&lt;/p&gt;","seed":{"parameters":[],"calculated":[{"name":"A1","label":"{{function}}","function":"Triángulo","incorrect":true},{"name":"A2","label":"{{function}}","function":"Cuadrado"},{"name":"A3","label":"{{function}}","function":"Rectángulo","incorrect":true}],"uniques":true},"algorithm":{"name":"trueFalse","template":"Multiple choice – standard","params":{"countCorrect":1,"countIncorrect":2,"showCheckIcon":false,"columns":3}}}</v>
      </c>
      <c r="C487" s="204" t="str">
        <f t="shared" si="4"/>
        <v>#REF!</v>
      </c>
      <c r="D487" s="205" t="str">
        <f t="shared" si="2"/>
        <v>#REF!</v>
      </c>
    </row>
    <row r="488" ht="15.75" customHeight="1">
      <c r="A488" s="204" t="str">
        <f>Seeds!AA511</f>
        <v>M1-G-11a-I-3</v>
      </c>
      <c r="B488" s="204" t="str">
        <f>Seeds!Z511</f>
        <v>{"id":"M1-G-11a-I-3","stimulus":"&lt;p&gt;¿Cuál es el nombre de esta figura?&lt;/p&gt;&lt;div style=\"display:flex; justify-content:center;\"&gt;&lt;img src=\"https://blueberry-assets.oneclick.es/M1_G_11a_3.svg\" width=\"300\"&gt;&lt;/img&gt;&lt;/div&gt;","hint":"&lt;p&gt;Los &lt;b&gt;triángulos&lt;/b&gt; tienen 3 lados.&lt;/p&gt;&lt;p&gt;Los &lt;b&gt;cuadrados&lt;/b&gt; tienen 4 lados iguales.&lt;/p&gt;&lt;p&gt;Los &lt;b&gt;rectángulos&lt;/b&gt; tienen 4 lados iguales 2 a 2.&lt;/p&gt;","feedback":"&lt;p&gt;Los &lt;b&gt;triángulos&lt;/b&gt; tienen 3 lados.&lt;/p&gt;&lt;p&gt;Los &lt;b&gt;cuadrados&lt;/b&gt; tienen 4 lados iguales.&lt;/p&gt;&lt;p&gt;Los &lt;b&gt;rectángulos&lt;/b&gt; tienen 4 lados iguales 2 a 2.&lt;/p&gt;","seed":{"parameters":[],"calculated":[{"name":"A1","label":"{{function}}","function":"Triángulo","incorrect":true},{"name":"A2","label":"{{function}}","function":"Cuadrado","incorrect":true},{"name":"A3","label":"{{function}}","function":"Rectángulo"}],"uniques":true},"algorithm":{"name":"trueFalse","template":"Multiple choice – standard","params":{"countCorrect":1,"countIncorrect":2,"showCheckIcon":false,"columns":3}}}</v>
      </c>
      <c r="C488" s="204" t="str">
        <f t="shared" si="4"/>
        <v>#REF!</v>
      </c>
      <c r="D488" s="205" t="str">
        <f t="shared" si="2"/>
        <v>#REF!</v>
      </c>
    </row>
    <row r="489" ht="15.75" customHeight="1">
      <c r="A489" s="204" t="str">
        <f>Seeds!AA512</f>
        <v>M1-G-11a-E-1</v>
      </c>
      <c r="B489" s="204" t="str">
        <f>Seeds!Z512</f>
        <v>{"id":"M1-G-11a-E-1","stimulus":"&lt;p&gt;Arrastra los nombres de estas figuras.&lt;/p&gt;","template":"&lt;table style=\"width: 100%;\"&gt;&lt;tbody&gt;&lt;tr&gt;&lt;td style=\"width: 50.0%; text-align: center; border: none;\"&gt;&lt;div style=\"display:flex; justify-content:center;\"&gt;&lt;img src=\"https://blueberry-assets.oneclick.es/M1_G_11a_2.svg\" width=\"250\"&gt;&lt;/img&gt;&lt;/div&gt;&lt;/td&gt;&lt;td style=\"width: 50.0%; text-align: center; border: none;\"&gt;&lt;div style=\"display:flex; justify-content:center;\"&gt;&lt;img src=\"https://blueberry-assets.oneclick.es/M1_G_11a_3.svg\" width=\"250\"&gt;&lt;/img&gt;&lt;/div&gt;&lt;/td&gt;&lt;/tr&gt;&lt;tr&gt;&lt;td style=\"width: 50.0%; text-align: center; border: none;\"&gt;{{response}}&lt;/td&gt;&lt;td style=\"width: 50.0%; text-align: center; border: none;\"&gt;{{response}}&lt;/td&gt;&lt;/tr&gt;&lt;/tbody&gt;&lt;/table&gt;","hint":"&lt;p&gt;Los triángulos tienen 3 lados.&lt;/p&gt;&lt;p&gt;Los cuadrados tienen 4 lados iguales.&lt;/p&gt;&lt;p&gt;Los rectángulos tienen 4 lados iguales 2 a 2.&lt;/p&gt;","feedback":"&lt;p&gt;Los &lt;b&gt;triángulos&lt;/b&gt; tienen 3 lados.&lt;/p&gt;&lt;p&gt;Los &lt;b&gt;cuadrados&lt;/b&gt; tienen 4 lados iguales.&lt;/p&gt;&lt;p&gt;Los &lt;b&gt;rectángulos&lt;/b&gt; tienen 4 lados iguales 2 a 2.&lt;/p&gt;","seed":{"parameters":[],"calculated":[{"name":"A1","label":"{{function}}","function":"cuadrado"},{"name":"A2","label":"{{function}}","function":"rectángulo"},{"name":"A3","label":"{{function}}","function":"triángulo","incorrect":true}],"uniques":true},"algorithm":{"name":"calculateOperation","template":"Cloze with drag &amp; drop","params":{"keyboard":"NUMERICAL"}}}</v>
      </c>
      <c r="C489" s="204" t="str">
        <f t="shared" si="4"/>
        <v>#REF!</v>
      </c>
      <c r="D489" s="205" t="str">
        <f t="shared" si="2"/>
        <v>#REF!</v>
      </c>
    </row>
    <row r="490" ht="15.75" customHeight="1">
      <c r="A490" s="204" t="str">
        <f>Seeds!AA513</f>
        <v>M1-G-11a-E-2</v>
      </c>
      <c r="B490" s="204" t="str">
        <f>Seeds!Z513</f>
        <v>{"id":"M1-G-11a-E-2","stimulus":"&lt;p&gt;Arrastra los nombres de estas figuras.&lt;/p&gt;","template":"&lt;table style=\"width: 100%;\"&gt;&lt;tbody&gt;&lt;tr&gt;&lt;td style=\"width: 50.0%; text-align: center; border: none;\"&gt;&lt;div style=\"display:flex; justify-content:center;\"&gt;&lt;img src=\"https://blueberry-assets.oneclick.es/M1_G_11a_1.svg\" width=\"250\"&gt;&lt;/img&gt;&lt;/div&gt;&lt;/td&gt;&lt;td style=\"width: 50.0%; text-align: center; border: none;\"&gt;&lt;div style=\"display:flex; justify-content:center;\"&gt;&lt;img src=\"https://blueberry-assets.oneclick.es/M1_G_11a_2.svg\" width=\"250\"&gt;&lt;/img&gt;&lt;/div&gt;&lt;/td&gt;&lt;/tr&gt;&lt;tr&gt;&lt;td style=\"width: 50.0%; text-align: center; border: none;\"&gt;{{response}}&lt;/td&gt;&lt;td style=\"width: 50.0%; text-align: center; border: none;\"&gt;{{response}}&lt;/td&gt;&lt;/tr&gt;&lt;/tbody&gt;&lt;/table&gt;","hint":"&lt;p&gt;Los triángulos tienen 3 lados.&lt;/p&gt;&lt;p&gt;Los cuadrados tienen 4 lados iguales.&lt;/p&gt;&lt;p&gt;Los rectángulos tienen 4 lados iguales 2 a 2.&lt;/p&gt;","feedback":"&lt;p&gt;Los &lt;b&gt;triángulos&lt;/b&gt; tienen 3 lados.&lt;/p&gt;&lt;p&gt;Los &lt;b&gt;cuadrados&lt;/b&gt; tienen 4 lados iguales.&lt;/p&gt;&lt;p&gt;Los &lt;b&gt;rectángulos&lt;/b&gt; tienen 4 lados iguales 2 a 2.&lt;/p&gt;","seed":{"parameters":[],"calculated":[{"name":"A1","label":"{{function}}","function":"triángulo"},{"name":"A2","label":"{{function}}","function":"cuadrado"},{"name":"A3","label":"{{function}}","function":"rectángulo","incorrect":true}],"uniques":true},"algorithm":{"name":"calculateOperation","template":"Cloze with drag &amp; drop","params":{"keyboard":"NUMERICAL"}}}</v>
      </c>
      <c r="C490" s="204" t="str">
        <f t="shared" si="4"/>
        <v>#REF!</v>
      </c>
      <c r="D490" s="205" t="str">
        <f t="shared" si="2"/>
        <v>#REF!</v>
      </c>
    </row>
    <row r="491" ht="15.75" customHeight="1">
      <c r="A491" s="204" t="str">
        <f>Seeds!AA514</f>
        <v>M1-G-11a-E-3</v>
      </c>
      <c r="B491" s="204" t="str">
        <f>Seeds!Z514</f>
        <v>{"id":"M1-G-11a-E-3","stimulus":"&lt;p&gt;Arrastra los nombres de estas figuras.&lt;/p&gt;","template":"&lt;table style=\"width: 100%;\"&gt;&lt;tbody&gt;&lt;tr&gt;&lt;td style=\"width: 50.0%; text-align: center; border: none;\"&gt;&lt;div style=\"display:flex; justify-content:center;\"&gt;&lt;img src=\"https://blueberry-assets.oneclick.es/M1_G_11a_1.svg\" width=\"250\"&gt;&lt;/img&gt;&lt;/div&gt;&lt;/td&gt;&lt;td style=\"width: 50.0%; text-align: center; border: none;\"&gt;&lt;div style=\"display:flex; justify-content:center;\"&gt;&lt;img src=\"https://blueberry-assets.oneclick.es/M1_G_11a_3.svg\" width=\"250\"&gt;&lt;/img&gt;&lt;/div&gt;&lt;/td&gt;&lt;/tr&gt;&lt;tr&gt;&lt;td style=\"width: 50.0%; text-align: center; border: none;\"&gt;{{response}}&lt;/td&gt;&lt;td style=\"width: 50.0%; text-align: center; border: none;\"&gt;{{response}}&lt;/td&gt;&lt;/tr&gt;&lt;/tbody&gt;&lt;/table&gt;","hint":"&lt;p&gt;Los triángulos tienen 3 lados.&lt;/p&gt;&lt;p&gt;Los cuadrados tienen 4 lados iguales.&lt;/p&gt;&lt;p&gt;Los rectángulos tienen 4 lados iguales 2 a 2.&lt;/p&gt;","feedback":"&lt;p&gt;Los &lt;b&gt;triángulos&lt;/b&gt; tienen 3 lados.&lt;/p&gt;&lt;p&gt;Los &lt;b&gt;cuadrados&lt;/b&gt; tienen 4 lados iguales.&lt;/p&gt;&lt;p&gt;Los &lt;b&gt;rectángulos&lt;/b&gt; tienen 4 lados iguales 2 a 2.&lt;/p&gt;","seed":{"parameters":[],"calculated":[{"name":"A1","label":"{{function}}","function":"triángulo"},{"name":"A2","label":"{{function}}","function":"rectángulo"},{"name":"A3","label":"{{function}}","function":"cuadrado","incorrect":true}],"uniques":true},"algorithm":{"name":"calculateOperation","template":"Cloze with drag &amp; drop","params":{"keyboard":"NUMERICAL"}}}</v>
      </c>
      <c r="C491" s="204" t="str">
        <f t="shared" si="4"/>
        <v>#REF!</v>
      </c>
      <c r="D491" s="205" t="str">
        <f t="shared" si="2"/>
        <v>#REF!</v>
      </c>
    </row>
    <row r="492" ht="15.75" customHeight="1">
      <c r="A492" s="204" t="str">
        <f>Seeds!AA515</f>
        <v>M1-G-11b-I-1</v>
      </c>
      <c r="B492" s="204" t="str">
        <f>Seeds!Z515</f>
        <v>{"id":"M1-G-11b-I-1","stimulus":"&lt;p&gt;¿Cuál de estas figuras es un círculo?&lt;/p&gt;","hint":"&lt;p&gt;Un círculo es una curva cerrada. Todos los puntos de esta curva están a la misma distancia del centro.&lt;/p&gt;","feedback":"&lt;p&gt;Un círculo es una curva cerrada. Todos los puntos de esta curva están a la misma distancia del centro.&lt;/p&gt;","seed":{"parameters":[],"calculated":[{"name":"A1","label":"&lt;div style=\"display:flex; justify-content:center;\"&gt;&lt;img src=\"https://blueberry-assets.oneclick.es/M1_G_11b_1.svg\" width=\"300\"&gt;&lt;/img&gt;&lt;/div&gt;","function":""},{"name":"A2","label":"&lt;div style=\"display:flex; justify-content:center;\"&gt;&lt;img src=\"https://blueberry-assets.oneclick.es/M1_G_11b_2.svg\" width=\"300\"&gt;&lt;/img&gt;&lt;/div&gt;","function":""},{"name":"A3","label":"&lt;div style=\"display:flex; justify-content:center;\"&gt;&lt;img src=\"https://blueberry-assets.oneclick.es/M1_G_11b_3.svg\" width=\"300\"&gt;&lt;/img&gt;&lt;/div&gt;","function":"","incorrect":true},{"name":"A4","label":"&lt;div style=\"display:flex; justify-content:center;\"&gt;&lt;img src=\"https://blueberry-assets.oneclick.es/M1_G_11b_4.svg\" width=\"300\"&gt;&lt;/img&gt;&lt;/div&gt;","function":"","incorrect":true},{"name":"A5","label":"&lt;div style=\"display:flex; justify-content:center;\"&gt;&lt;img src=\"https://blueberry-assets.oneclick.es/M1_G_11b_5.svg\" width=\"300\"&gt;&lt;/img&gt;&lt;/div&gt;","function":"","incorrect":true},{"name":"A6","label":"&lt;div style=\"display:flex; justify-content:center;\"&gt;&lt;img src=\"https://blueberry-assets.oneclick.es/M1_G_11b_6.svg\" width=\"300\"&gt;&lt;/img&gt;&lt;/div&gt;","function":"","incorrect":true},{"name":"A7","label":"&lt;div style=\"display:flex; justify-content:center;\"&gt;&lt;img src=\"https://blueberry-assets.oneclick.es/M1_G_11b_7.svg\" width=\"300\"&gt;&lt;/img&gt;&lt;/div&gt;","function":"","incorrect":true},{"name":"A8","label":"&lt;div style=\"display:flex; justify-content:center;\"&gt;&lt;img src=\"https://blueberry-assets.oneclick.es/M1_G_11b_8.svg\" width=\"300\"&gt;&lt;/img&gt;&lt;/div&gt;","function":"","incorrect":true}],"uniques":true},"algorithm":{"name":"trueFalse","template":"Multiple choice – standard","params":{"countCorrect":1,"countIncorrect":2,"showCheckIcon":false,"columns":3}}}</v>
      </c>
      <c r="C492" s="204" t="str">
        <f t="shared" si="4"/>
        <v>#REF!</v>
      </c>
      <c r="D492" s="205" t="str">
        <f t="shared" si="2"/>
        <v>#REF!</v>
      </c>
    </row>
    <row r="493" ht="15.75" customHeight="1">
      <c r="A493" s="204" t="str">
        <f>Seeds!AA516</f>
        <v>M1-G-11b-E-1</v>
      </c>
      <c r="B493" s="204" t="str">
        <f>Seeds!Z516</f>
        <v>{"id":"M1-G-11b-E-1","stimulus":"&lt;p&gt;¿Cuál de estos objetos tiene forma de círculo?&lt;/p&gt;","hint":"&lt;p&gt;Un círculo es una curva cerrada. Todos los puntos de esta curva están a la misma distancia del centro.&lt;/p&gt;","feedback":"&lt;p&gt;Un círculo es una curva cerrada. Todos los puntos de esta curva están a la misma distancia del centro.&lt;/p&gt;","seed":{"parameters":[],"calculated":[{"name":"A1","label":"&lt;div style=\"display:flex; justify-content:center;\"&gt;&lt;img src=\"https://blueberry-assets.oneclick.es/M1_G_11b_10.svg\" width=\"300\"&gt;&lt;/img&gt;&lt;/div&gt;","function":""},{"name":"A2","label":"&lt;div style=\"display:flex; justify-content:center;\"&gt;&lt;img src=\"https://blueberry-assets.oneclick.es/M1_G_11b_11.svg\" width=\"300\"&gt;&lt;/img&gt;&lt;/div&gt;","function":""},{"name":"A3","label":"&lt;div style=\"display:flex; justify-content:center;\"&gt;&lt;img src=\"https://blueberry-assets.oneclick.es/M1_G_11b_12.svg\" width=\"300\"&gt;&lt;/img&gt;&lt;/div&gt;","function":""},{"name":"A4","label":"&lt;div style=\"display:flex; justify-content:center;\"&gt;&lt;img src=\"https://blueberry-assets.oneclick.es/M1_G_11b_13.svg\" width=\"300\"&gt;&lt;/img&gt;&lt;/div&gt;","function":"","incorrect":true},{"name":"A5","label":"&lt;div style=\"display:flex; justify-content:center;\"&gt;&lt;img src=\"https://blueberry-assets.oneclick.es/M1_G_11b_14.svg\" width=\"300\"&gt;&lt;/img&gt;&lt;/div&gt;","function":"","incorrect":true},{"name":"A6","label":"&lt;div style=\"display:flex; justify-content:center;\"&gt;&lt;img src=\"https://blueberry-assets.oneclick.es/M1_G_11b_15.svg\" width=\"300\"&gt;&lt;/img&gt;&lt;/div&gt;","function":"","incorrect":true},{"name":"A7","label":"&lt;div style=\"display:flex; justify-content:center;\"&gt;&lt;img src=\"https://blueberry-assets.oneclick.es/M1_G_11b_16.svg\" width=\"300\"&gt;&lt;/img&gt;&lt;/div&gt;","function":"","incorrect":true},{"name":"A8","label":"&lt;div style=\"display:flex; justify-content:center;\"&gt;&lt;img src=\"https://blueberry-assets.oneclick.es/M1_G_11b_17.svg\" width=\"300\"&gt;&lt;/img&gt;&lt;/div&gt;","function":"","incorrect":true},{"name":"A9","label":"&lt;div style=\"display:flex; justify-content:center;\"&gt;&lt;img src=\"https://blueberry-assets.oneclick.es/M1_G_11b_18.svg\" width=\"300\"&gt;&lt;/img&gt;&lt;/div&gt;","function":"","incorrect":true}],"uniques":true},"algorithm":{"name":"trueFalse","template":"Multiple choice – standard","params":{"countCorrect":1,"countIncorrect":2,"showCheckIcon":false,"columns":3}}}</v>
      </c>
      <c r="C493" s="204" t="str">
        <f t="shared" si="4"/>
        <v>#REF!</v>
      </c>
      <c r="D493" s="205" t="str">
        <f t="shared" si="2"/>
        <v>#REF!</v>
      </c>
    </row>
    <row r="494" ht="15.75" customHeight="1">
      <c r="A494" s="204" t="str">
        <f>Seeds!AA517</f>
        <v>M1-G-12a-I-1</v>
      </c>
      <c r="B494" s="204" t="str">
        <f>Seeds!Z517</f>
        <v>{"id":"M1-G-12a-I-1","stimulus":"&lt;p&gt;Selecciona el cubo.&lt;/p&gt;","hint":"&lt;table style=\"width: 100%;\"&gt;&lt;tbody&gt;&lt;tr&gt;&lt;td style=\"width: 50%; text-align: center; border: none; vertical-align: middle;\"&gt;&lt;div style=\"display:flex; justify-content:center;\"&gt;&lt;img src=\"https://blueberry-assets.oneclick.es/M1_G_12a_5.svg\" width=\"200\"&gt;&lt;/img&gt;&lt;/div&gt;&lt;/td&gt;&lt;td style=\"width: 50%; text-align: center; border: none; vertical-align: middle;\"&gt;&lt;div style=\"display:flex; justify-content:center;\"&gt;&lt;img src=\"https://blueberry-assets.oneclick.es/M1_G_12a_6.svg\" width=\"200\"&gt;&lt;/img&gt;&lt;/div&gt;&lt;/td&gt;&lt;/tr&gt;&lt;tr&gt;&lt;td style=\"width: 50%; text-align: center; border: none; vertical-align: middle;\"&gt;cubo&lt;/td&gt;&lt;td style=\"width: 50%; text-align: center; border: none; vertical-align: middle;\"&gt;bloque rectangular&lt;/td&gt;&lt;/tr&gt;&lt;/tbody&gt;&lt;/table&gt;","feedback":"&lt;table style=\"width: 100%;\"&gt;&lt;tbody&gt;&lt;tr&gt;&lt;td style=\"width: 50%; text-align: center; border: none; vertical-align: middle;\"&gt;&lt;div style=\"display:flex; justify-content:center;\"&gt;&lt;img src=\"https://blueberry-assets.oneclick.es/M1_G_12a_5.svg\" width=\"200\"&gt;&lt;/img&gt;&lt;/div&gt;&lt;/td&gt;&lt;td style=\"width: 50%; text-align: center; border: none; vertical-align: middle;\"&gt;&lt;div style=\"display:flex; justify-content:center;\"&gt;&lt;img src=\"https://blueberry-assets.oneclick.es/M1_G_12a_6.svg\" width=\"200\"&gt;&lt;/img&gt;&lt;/div&gt;&lt;/td&gt;&lt;/tr&gt;&lt;tr&gt;&lt;td style=\"width: 50%; text-align: center; border: none; vertical-align: middle;\"&gt;cubo&lt;/td&gt;&lt;td style=\"width: 50%; text-align: center; border: none; vertical-align: middle;\"&gt;bloque rectangular&lt;/td&gt;&lt;/tr&gt;&lt;/tbody&gt;&lt;/table&gt;","seed":{"parameters":[],"calculated":[{"name":"A1","label":"&lt;div style=\"display:flex; justify-content:center;\"&gt;&lt;img src=\"https://blueberry-assets.oneclick.es/M1_G_12a_11.svg\" width=\"300\"&gt;&lt;/img&gt;&lt;/div&gt;","function":""},{"name":"A2","label":"&lt;div style=\"display:flex; justify-content:center;\"&gt;&lt;img src=\"https://blueberry-assets.oneclick.es/M1_G_12a_12.svg\" width=\"300\"&gt;&lt;/img&gt;&lt;/div&gt;","function":""},{"name":"A3","label":"&lt;div style=\"display:flex; justify-content:center;\"&gt;&lt;img src=\"https://blueberry-assets.oneclick.es/M1_G_12a_13.svg\" width=\"300\"&gt;&lt;/img&gt;&lt;/div&gt;","function":"","incorrect":true},{"name":"A4","label":"&lt;div style=\"display:flex; justify-content:center;\"&gt;&lt;img src=\"https://blueberry-assets.oneclick.es/M1_G_12a_14.svg\" width=\"300\"&gt;&lt;/img&gt;&lt;/div&gt;","function":"","incorrect":true},{"name":"A5","label":"&lt;div style=\"display:flex; justify-content:center;\"&gt;&lt;img src=\"https://blueberry-assets.oneclick.es/M1_G_12a_15.svg\" width=\"300\"&gt;&lt;/img&gt;&lt;/div&gt;","function":"","incorrect":true},{"name":"A6","label":"&lt;div style=\"display:flex; justify-content:center;\"&gt;&lt;img src=\"https://blueberry-assets.oneclick.es/M1_G_12a_16.svg\" width=\"300\"&gt;&lt;/img&gt;&lt;/div&gt;","function":"","incorrect":true},{"name":"A7","label":"&lt;div style=\"display:flex; justify-content:center;\"&gt;&lt;img src=\"https://blueberry-assets.oneclick.es/M1_G_12a_17.svg\" width=\"300\"&gt;&lt;/img&gt;&lt;/div&gt;","function":"","incorrect":true},{"name":"A8","label":"&lt;div style=\"display:flex; justify-content:center;\"&gt;&lt;img src=\"https://blueberry-assets.oneclick.es/M1_G_12a_18.svg\" width=\"300\"&gt;&lt;/img&gt;&lt;/div&gt;","function":"","incorrect":true}],"uniques":true},"algorithm":{"name":"trueFalse","template":"Multiple choice – standard","params":{"countCorrect":1,"countIncorrect":2,"showCheckIcon":false,"columns":3}}}</v>
      </c>
      <c r="C494" s="204" t="str">
        <f t="shared" si="4"/>
        <v>#REF!</v>
      </c>
      <c r="D494" s="205" t="str">
        <f t="shared" si="2"/>
        <v>#REF!</v>
      </c>
    </row>
    <row r="495" ht="15.75" customHeight="1">
      <c r="A495" s="204" t="str">
        <f>Seeds!AA518</f>
        <v>M1-G-12a-I-2</v>
      </c>
      <c r="B495" s="204" t="str">
        <f>Seeds!Z518</f>
        <v>{"id":"M1-G-12a-I-2","stimulus":"&lt;p&gt;Selecciona el bloque rectangular.&lt;/p&gt;","hint":"&lt;table style=\"width: 100%;\"&gt;&lt;tbody&gt;&lt;tr&gt;&lt;td style=\"width: 50%; text-align: center; border: none; vertical-align: middle;\"&gt;&lt;div style=\"display:flex; justify-content:center;\"&gt;&lt;img src=\"https://blueberry-assets.oneclick.es/M1_G_12a_5.svg\" width=\"200\"&gt;&lt;/img&gt;&lt;/div&gt;&lt;/td&gt;&lt;td style=\"width: 50%; text-align: center; border: none; vertical-align: middle;\"&gt;&lt;div style=\"display:flex; justify-content:center;\"&gt;&lt;img src=\"https://blueberry-assets.oneclick.es/M1_G_12a_6.svg\" width=\"200\"&gt;&lt;/img&gt;&lt;/div&gt;&lt;/td&gt;&lt;/tr&gt;&lt;tr&gt;&lt;td style=\"width: 50%; text-align: center; border: none; vertical-align: middle;\"&gt;cubo&lt;/td&gt;&lt;td style=\"width: 50%; text-align: center; border: none; vertical-align: middle;\"&gt;bloque rectangular&lt;/td&gt;&lt;/tr&gt;&lt;/tbody&gt;&lt;/table&gt;","feedback":"&lt;table style=\"width: 100%;\"&gt;&lt;tbody&gt;&lt;tr&gt;&lt;td style=\"width: 50%; text-align: center; border: none; vertical-align: middle;\"&gt;&lt;div style=\"display:flex; justify-content:center;\"&gt;&lt;img src=\"https://blueberry-assets.oneclick.es/M1_G_12a_5.svg\" width=\"200\"&gt;&lt;/img&gt;&lt;/div&gt;&lt;/td&gt;&lt;td style=\"width: 50%; text-align: center; border: none; vertical-align: middle;\"&gt;&lt;div style=\"display:flex; justify-content:center;\"&gt;&lt;img src=\"https://blueberry-assets.oneclick.es/M1_G_12a_6.svg\" width=\"200\"&gt;&lt;/img&gt;&lt;/div&gt;&lt;/td&gt;&lt;/tr&gt;&lt;tr&gt;&lt;td style=\"width: 50%; text-align: center; border: none; vertical-align: middle;\"&gt;cubo&lt;/td&gt;&lt;td style=\"width: 50%; text-align: center; border: none; vertical-align: middle;\"&gt;bloque rectangular&lt;/td&gt;&lt;/tr&gt;&lt;/tbody&gt;&lt;/table&gt;","seed":{"parameters":[],"calculated":[{"name":"A1","label":"&lt;div style=\"display:flex; justify-content:center;\"&gt;&lt;img src=\"https://blueberry-assets.oneclick.es/M1_G_12a_11.svg\" width=\"300\"&gt;&lt;/img&gt;&lt;/div&gt;","function":"","incorrect":true},{"name":"A2","label":"&lt;div style=\"display:flex; justify-content:center;\"&gt;&lt;img src=\"https://blueberry-assets.oneclick.es/M1_G_12a_12.svg\" width=\"300\"&gt;&lt;/img&gt;&lt;/div&gt;","function":"","incorrect":true},{"name":"A3","label":"&lt;div style=\"display:flex; justify-content:center;\"&gt;&lt;img src=\"https://blueberry-assets.oneclick.es/M1_G_12a_13.svg\" width=\"300\"&gt;&lt;/img&gt;&lt;/div&gt;","function":""},{"name":"A4","label":"&lt;div style=\"display:flex; justify-content:center;\"&gt;&lt;img src=\"https://blueberry-assets.oneclick.es/M1_G_12a_14.svg\" width=\"300\"&gt;&lt;/img&gt;&lt;/div&gt;","function":""},{"name":"A5","label":"&lt;div style=\"display:flex; justify-content:center;\"&gt;&lt;img src=\"https://blueberry-assets.oneclick.es/M1_G_12a_15.svg\" width=\"300\"&gt;&lt;/img&gt;&lt;/div&gt;","function":"","incorrect":true},{"name":"A6","label":"&lt;div style=\"display:flex; justify-content:center;\"&gt;&lt;img src=\"https://blueberry-assets.oneclick.es/M1_G_12a_16.svg\" width=\"300\"&gt;&lt;/img&gt;&lt;/div&gt;","function":"","incorrect":true},{"name":"A7","label":"&lt;div style=\"display:flex; justify-content:center;\"&gt;&lt;img src=\"https://blueberry-assets.oneclick.es/M1_G_12a_17.svg\" width=\"300\"&gt;&lt;/img&gt;&lt;/div&gt;","function":"","incorrect":true},{"name":"A7","label":"&lt;div style=\"display:flex; justify-content:center;\"&gt;&lt;img src=\"https://blueberry-assets.oneclick.es/M1_G_12a_18.svg\" width=\"300\"&gt;&lt;/img&gt;&lt;/div&gt;","function":"","incorrect":true}],"uniques":true},"algorithm":{"name":"trueFalse","template":"Multiple choice – standard","params":{"countCorrect":1,"countIncorrect":2,"showCheckIcon":false,"columns":3}}}</v>
      </c>
      <c r="C495" s="204" t="str">
        <f t="shared" si="4"/>
        <v>#REF!</v>
      </c>
      <c r="D495" s="205" t="str">
        <f t="shared" si="2"/>
        <v>#REF!</v>
      </c>
    </row>
    <row r="496" ht="15.75" customHeight="1">
      <c r="A496" s="204" t="str">
        <f>Seeds!AA519</f>
        <v>M1-G-12a-E-1</v>
      </c>
      <c r="B496" s="204" t="str">
        <f>Seeds!Z519</f>
        <v>{"id":"M1-G-12a-E-1","stimulus":"&lt;p&gt;¿Cuál de los siguientes objetos tiene forma de cubo?&lt;/p&gt;","hint":"&lt;table style=\"width: 100%;\"&gt;&lt;tbody&gt;&lt;tr&gt;&lt;td style=\"width: 50%; text-align: center; border: none; vertical-align: middle;\"&gt;&lt;div style=\"display:flex; justify-content:center;\"&gt;&lt;img src=\"https://blueberry-assets.oneclick.es/M1_G_12a_5.svg\" width=\"200\"&gt;&lt;/img&gt;&lt;/div&gt;&lt;/td&gt;&lt;td style=\"width: 50%; text-align: center; border: none; vertical-align: middle;\"&gt;&lt;div style=\"display:flex; justify-content:center;\"&gt;&lt;img src=\"https://blueberry-assets.oneclick.es/M1_G_12a_6.svg\" width=\"200\"&gt;&lt;/img&gt;&lt;/div&gt;&lt;/td&gt;&lt;/tr&gt;&lt;tr&gt;&lt;td style=\"width: 50%; text-align: center; border: none; vertical-align: middle;\"&gt;cubo&lt;/td&gt;&lt;td style=\"width: 50%; text-align: center; border: none; vertical-align: middle;\"&gt;bloque rectangular&lt;/td&gt;&lt;/tr&gt;&lt;/tbody&gt;&lt;/table&gt;","feedback":"&lt;table style=\"width: 100%;\"&gt;&lt;tbody&gt;&lt;tr&gt;&lt;td style=\"width: 50%; text-align: center; border: none; vertical-align: middle;\"&gt;&lt;div style=\"display:flex; justify-content:center;\"&gt;&lt;img src=\"https://blueberry-assets.oneclick.es/M1_G_12a_5.svg\" width=\"200\"&gt;&lt;/img&gt;&lt;/div&gt;&lt;/td&gt;&lt;td style=\"width: 50%; text-align: center; border: none; vertical-align: middle;\"&gt;&lt;div style=\"display:flex; justify-content:center;\"&gt;&lt;img src=\"https://blueberry-assets.oneclick.es/M1_G_12a_6.svg\" width=\"200\"&gt;&lt;/img&gt;&lt;/div&gt;&lt;/td&gt;&lt;/tr&gt;&lt;tr&gt;&lt;td style=\"width: 50%; text-align: center; border: none; vertical-align: middle;\"&gt;cubo&lt;/td&gt;&lt;td style=\"width: 50%; text-align: center; border: none; vertical-align: middle;\"&gt;bloque rectangular&lt;/td&gt;&lt;/tr&gt;&lt;/tbody&gt;&lt;/table&gt;","seed":{"parameters":[],"calculated":[{"name":"A1","label":"&lt;div style=\"display:flex; justify-content:center;\"&gt;&lt;img src=\"https://blueberry-assets.oneclick.es/M1_MyM_2_6.svg\" width=\"300\"&gt;&lt;/img&gt;&lt;/div&gt;","function":""},{"name":"A2","label":"&lt;div style=\"display:flex; justify-content:center;\"&gt;&lt;img src=\"https://blueberry-assets.oneclick.es/M1_G_12a_1.svg\" width=\"300\"&gt;&lt;/img&gt;&lt;/div&gt;","function":""},{"name":"A3","label":"&lt;div style=\"display:flex; justify-content:center;\"&gt;&lt;img src=\"https://blueberry-assets.oneclick.es/M1_G_12a_2.svg\" width=\"300\"&gt;&lt;/img&gt;&lt;/div&gt;","function":""},{"name":"A4","label":"&lt;div style=\"display:flex; justify-content:center;\"&gt;&lt;img src=\"https://blueberry-assets.oneclick.es/M1_G_12a_10.svg\" width=\"300\"&gt;&lt;/img&gt;&lt;/div&gt;","function":"","incorrect":true},{"name":"A5","label":"&lt;div style=\"display:flex; justify-content:center;\"&gt;&lt;img src=\"https://blueberry-assets.oneclick.es/M1_G_12a_3.svg\" width=\"300\"&gt;&lt;/img&gt;&lt;/div&gt;","function":"","incorrect":true},{"name":"A6","label":"&lt;div style=\"display:flex; justify-content:center;\"&gt;&lt;img src=\"https://blueberry-assets.oneclick.es/M1_G_12a_4.svg\" width=\"300\"&gt;&lt;/img&gt;&lt;/div&gt;","function":"","incorrect":true}],"uniques":true},"algorithm":{"name":"trueFalse","template":"Multiple choice – standard","params":{"countCorrect":1,"countIncorrect":2,"showCheckIcon":false,"columns":3}}}</v>
      </c>
      <c r="C496" s="204" t="str">
        <f t="shared" si="4"/>
        <v>#REF!</v>
      </c>
      <c r="D496" s="205" t="str">
        <f t="shared" si="2"/>
        <v>#REF!</v>
      </c>
    </row>
    <row r="497" ht="15.75" customHeight="1">
      <c r="A497" s="204" t="str">
        <f>Seeds!AA520</f>
        <v>M1-G-12a-E-2</v>
      </c>
      <c r="B497" s="204" t="str">
        <f>Seeds!Z520</f>
        <v>{"id":"M1-G-12a-E-2","stimulus":"&lt;p&gt;¿Cuál de los siguientes objetos tiene forma de bloque rectangular?&lt;/p&gt;","hint":"&lt;table style=\"width: 100%;\"&gt;&lt;tbody&gt;&lt;tr&gt;&lt;td style=\"width: 50%; text-align: center; border: none; vertical-align: middle;\"&gt;&lt;div style=\"display:flex; justify-content:center;\"&gt;&lt;img src=\"https://blueberry-assets.oneclick.es/M1_G_12a_5.svg\" width=\"200\"&gt;&lt;/img&gt;&lt;/div&gt;&lt;/td&gt;&lt;td style=\"width: 50%; text-align: center; border: none; vertical-align: middle;\"&gt;&lt;div style=\"display:flex; justify-content:center;\"&gt;&lt;img src=\"https://blueberry-assets.oneclick.es/M1_G_12a_6.svg\" width=\"200\"&gt;&lt;/img&gt;&lt;/div&gt;&lt;/td&gt;&lt;/tr&gt;&lt;tr&gt;&lt;td style=\"width: 50%; text-align: center; border: none; vertical-align: middle;\"&gt;cubo&lt;/td&gt;&lt;td style=\"width: 50%; text-align: center; border: none; vertical-align: middle;\"&gt;bloque rectangular&lt;/td&gt;&lt;/tr&gt;&lt;/tbody&gt;&lt;/table&gt;","feedback":"&lt;table style=\"width: 100%;\"&gt;&lt;tbody&gt;&lt;tr&gt;&lt;td style=\"width: 50%; text-align: center; border: none; vertical-align: middle;\"&gt;&lt;div style=\"display:flex; justify-content:center;\"&gt;&lt;img src=\"https://blueberry-assets.oneclick.es/M1_G_12a_5.svg\" width=\"200\"&gt;&lt;/img&gt;&lt;/div&gt;&lt;/td&gt;&lt;td style=\"width: 50%; text-align: center; border: none; vertical-align: middle;\"&gt;&lt;div style=\"display:flex; justify-content:center;\"&gt;&lt;img src=\"https://blueberry-assets.oneclick.es/M1_G_12a_6.svg\" width=\"200\"&gt;&lt;/img&gt;&lt;/div&gt;&lt;/td&gt;&lt;/tr&gt;&lt;tr&gt;&lt;td style=\"width: 50%; text-align: center; border: none; vertical-align: middle;\"&gt;cubo&lt;/td&gt;&lt;td style=\"width: 50%; text-align: center; border: none; vertical-align: middle;\"&gt;bloque rectangular&lt;/td&gt;&lt;/tr&gt;&lt;/tbody&gt;&lt;/table&gt;","seed":{"parameters":[],"calculated":[{"name":"A1","label":"&lt;div style=\"display:flex; justify-content:center;\"&gt;&lt;img src=\"https://blueberry-assets.oneclick.es/M1_MyM_2_6.svg\" width=\"300\"&gt;&lt;/img&gt;&lt;/div&gt;","function":"","incorrect":true},{"name":"A2","label":"&lt;div style=\"display:flex; justify-content:center;\"&gt;&lt;img src=\"https://blueberry-assets.oneclick.es/M1_G_12a_1.svg\" width=\"300\"&gt;&lt;/img&gt;&lt;/div&gt;","function":"","incorrect":true},{"name":"A3","label":"&lt;div style=\"display:flex; justify-content:center;\"&gt;&lt;img src=\"https://blueberry-assets.oneclick.es/M1_G_12a_2.svg\" width=\"300\"&gt;&lt;/img&gt;&lt;/div&gt;","function":"","incorrect":true},{"name":"A4","label":"&lt;div style=\"display:flex; justify-content:center;\"&gt;&lt;img src=\"https://blueberry-assets.oneclick.es/M1_G_12a_10.svg\" width=\"300\"&gt;&lt;/img&gt;&lt;/div&gt;","function":""},{"name":"A5","label":"&lt;div style=\"display:flex; justify-content:center;\"&gt;&lt;img src=\"https://blueberry-assets.oneclick.es/M1_G_12a_3.svg\" width=\"300\"&gt;&lt;/img&gt;&lt;/div&gt;","function":""},{"name":"A6","label":"&lt;div style=\"display:flex; justify-content:center;\"&gt;&lt;img src=\"https://blueberry-assets.oneclick.es/M1_G_12a_4.svg\" width=\"300\"&gt;&lt;/img&gt;&lt;/div&gt;","function":""}],"uniques":true},"algorithm":{"name":"trueFalse","template":"Multiple choice – standard","params":{"countCorrect":1,"countIncorrect":2,"showCheckIcon":false,"columns":3}}}</v>
      </c>
      <c r="C497" s="204" t="str">
        <f t="shared" si="4"/>
        <v>#REF!</v>
      </c>
      <c r="D497" s="205" t="str">
        <f t="shared" si="2"/>
        <v>#REF!</v>
      </c>
    </row>
    <row r="498" ht="15.75" customHeight="1">
      <c r="A498" s="204" t="str">
        <f>Seeds!AA521</f>
        <v>M1-G-12b-I-1</v>
      </c>
      <c r="B498" s="204" t="str">
        <f>Seeds!Z521</f>
        <v>{"id":"M1-G-12b-I-1","stimulus":"&lt;p&gt;¿Cómo se llama esta figura?&lt;/p&gt;&lt;div style=\"display:flex; justify-content:center;\"&gt;&lt;img src=\"https://blueberry-assets.oneclick.es/M1_G_12b_1.svg\" width=\"300\"&gt;&lt;/img&gt;&lt;/div&gt;","hint":"&lt;p&gt;Las esferas tienen forma de pelota.&lt;/p&gt;","feedback":"&lt;p&gt;Las esferas tienen forma de pelota.&lt;/p&gt;","seed":{"parameters":[],"calculated":[{"name":"A1","label":"Esfera"},{"name":"A2","label":"Cono","incorrect":true},{"name":"A3","label":"Cubo","incorrect":true},{"name":"A4","label":"Bloque rectangular","incorrect":true}],"uniques":true},"algorithm":{"name":"trueFalse","template":"Multiple choice – standard","params":{"countCorrect":1,"countIncorrect":2,"showCheckIcon":false,"columns":3}}}</v>
      </c>
      <c r="C498" s="204" t="str">
        <f t="shared" si="4"/>
        <v>#REF!</v>
      </c>
      <c r="D498" s="205" t="str">
        <f t="shared" si="2"/>
        <v>#REF!</v>
      </c>
    </row>
    <row r="499" ht="15.75" customHeight="1">
      <c r="A499" s="204" t="str">
        <f>Seeds!AA522</f>
        <v>M1-G-12b-I-2</v>
      </c>
      <c r="B499" s="204" t="str">
        <f>Seeds!Z522</f>
        <v>{"id":"M1-G-12b-I-2","stimulus":"&lt;p&gt;¿Cómo se llama esta figura?&lt;/p&gt;&lt;div style=\"display:flex; justify-content:center;\"&gt;&lt;img src=\"https://blueberry-assets.oneclick.es/M1_G_12b_2.svg\" width=\"300\"&gt;&lt;/img&gt;&lt;/div&gt;","hint":"&lt;p&gt;Los conos tienen una base circular y acaban en punta.&lt;/p&gt;","feedback":"&lt;p&gt;Los conos tienen una base circular y acaban en punta.&lt;/p&gt;","seed":{"parameters":[],"calculated":[{"name":"A1","label":"Esfera","incorrect":true},{"name":"A2","label":"Cono"},{"name":"A3","label":"Cubo","incorrect":true},{"name":"A4","label":"Bloque rectangular","incorrect":true}],"uniques":true},"algorithm":{"name":"trueFalse","template":"Multiple choice – standard","params":{"countCorrect":1,"countIncorrect":2,"showCheckIcon":false,"columns":3}}}</v>
      </c>
      <c r="C499" s="204" t="str">
        <f t="shared" si="4"/>
        <v>#REF!</v>
      </c>
      <c r="D499" s="205" t="str">
        <f t="shared" si="2"/>
        <v>#REF!</v>
      </c>
    </row>
    <row r="500" ht="15.75" customHeight="1">
      <c r="A500" s="204" t="str">
        <f>Seeds!AA523</f>
        <v>M1-G-12b-E-1</v>
      </c>
      <c r="B500" s="204" t="str">
        <f>Seeds!Z523</f>
        <v>{
    "id": "M1-G-12b-E-1",
    "stimulus": "&lt;p&gt;Haz clic en el objeto con forma de esfera.&lt;/p&gt;",
    "hint": "&lt;p&gt;Las esferas tienen forma de pelota.&lt;/p&gt;",
    "feedback": "&lt;p&gt;Las esferas tienen forma de pelota.&lt;/p&gt;",
    "seed": {
        "parameters": [
            {
                "name": "Q1",
                "label": null,
                "list": [
                    "M1_G_12b_3.svg",
                    "M1_G_12b_4.svg"
                ]
            },
            {
                "name": "Q2",
                "label": null,
                "list": [
                    "M1_G_12b_5.svg",
                    "M1_G_12b_6.svg"
                ]
            },
            {
                "name": "Q3",
                "label": null,
                "list": [
                    "M1_G_12b_7.svg",
                    "M1_G_12b_8.svg"
                ]
            },
            {
                "name": "Q4",
                "label": null,
                "list": [
                    "M1_G_12b_9.svg",
                    "M1_G_12b_10.svg"
                ]
            }
        ],
        "calculated": [
            {
                "name": "A1",
                "label": "&lt;div style=\"display:flex; justify-content:center;\"&gt;&lt;img src=\"https://blueberry-assets.oneclick.es/{{Q1}}\" width=\"150\"&gt;&lt;/img&gt;&lt;/div&gt;",
                "function": ""
            },
            {
                "name": "A2",
                "label": "&lt;div style=\"display:flex; justify-content:center;\"&gt;&lt;img src=\"https://blueberry-assets.oneclick.es/{{Q2}}\" width=\"150\"&gt;&lt;/img&gt;&lt;/div&gt;",
                "function": "",
                "incorrect": true
            },
            {
                "name": "A3",
                "label": "&lt;div style=\"display:flex; justify-content:center;\"&gt;&lt;img src=\"https://blueberry-assets.oneclick.es/{{Q3}}\" width=\"150\"&gt;&lt;/img&gt;&lt;/div&gt;",
                "function": "",
                "incorrect": true
            },
            {
                "name": "A4",
                "label": "&lt;div style=\"display:flex; justify-content:center;\"&gt;&lt;img src=\"https://blueberry-assets.oneclick.es/{{Q4}}\" width=\"150\"&gt;&lt;/img&gt;&lt;/div&gt;",
                "function": "",
                "incorrect": true
            }
        ],
        "uniques": true
    },
    "algorithm": {
        "name": "trueFalse",
        "template": "Multiple choice – standard",
        "params": {
            "countCorrect": 1,
            "countIncorrect": 3,
            "showCheckIcon": false,
            "columns": 4
        }
    }
}</v>
      </c>
      <c r="C500" s="204" t="str">
        <f t="shared" si="4"/>
        <v>#REF!</v>
      </c>
      <c r="D500" s="205" t="str">
        <f t="shared" si="2"/>
        <v>#REF!</v>
      </c>
    </row>
    <row r="501" ht="15.75" customHeight="1">
      <c r="A501" s="204" t="str">
        <f>Seeds!AA524</f>
        <v>M1-G-12b-E-2</v>
      </c>
      <c r="B501" s="204" t="str">
        <f>Seeds!Z524</f>
        <v>{
    "id": "M1-G-12b-E-2",
    "stimulus": "&lt;p&gt;Haz clic en el objeto con forma de cono.&lt;/p&gt;",
    "hint": "&lt;p&gt;Los conos tienen una base circular y acaban en punta.&lt;/p&gt;",
    "feedback": "&lt;p&gt;Los conos tienen una base circular y acaban en punta.&lt;/p&gt;",
    "seed": {
        "parameters": [
            {
                "name": "Q1",
                "label": null,
                "list": [
                    "M1_G_12b_3.svg",
                    "M1_G_12b_4.svg"
                ]
            },
            {
                "name": "Q2",
                "label": null,
                "list": [
                    "M1_G_12b_5.svg",
                    "M1_G_12b_6.svg"
                ]
            },
            {
                "name": "Q3",
                "label": null,
                "list": [
                    "M1_G_12b_7.svg",
                    "M1_G_12b_8.svg"
                ]
            },
            {
                "name": "Q4",
                "label": null,
                "list": [
                    "M1_G_12b_9.svg",
                    "M1_G_12b_10.svg"
                ]
            }
        ],
        "calculated": [
            {
                "name": "A1",
                "label": "&lt;div style=\"display:flex; justify-content:center;\"&gt;&lt;img src=\"https://blueberry-assets.oneclick.es/{{Q1}}\" width=\"150\"&gt;&lt;/img&gt;&lt;/div&gt;",
                "function": "",
                "incorrect": true
            },
            {
                "name": "A2",
                "label": "&lt;div style=\"display:flex; justify-content:center;\"&gt;&lt;img src=\"https://blueberry-assets.oneclick.es/{{Q2}}\" width=\"150\"&gt;&lt;/img&gt;&lt;/div&gt;",
                "function": ""
            },
            {
                "name": "A3",
                "label": "&lt;div style=\"display:flex; justify-content:center;\"&gt;&lt;img src=\"https://blueberry-assets.oneclick.es/{{Q3}}\" width=\"150\"&gt;&lt;/img&gt;&lt;/div&gt;",
                "function": "",
                "incorrect": true
            },
            {
                "name": "A4",
                "label": "&lt;div style=\"display:flex; justify-content:center;\"&gt;&lt;img src=\"https://blueberry-assets.oneclick.es/{{Q4}}\" width=\"150\"&gt;&lt;/img&gt;&lt;/div&gt;",
                "function": "",
                "incorrect": true
            }
        ],
        "uniques": true
    },
    "algorithm": {
        "name": "trueFalse",
        "template": "Multiple choice – standard",
        "params": {
            "countCorrect": 1,
            "countIncorrect": 3,
            "showCheckIcon": false,
            "columns": 4
        }
    }
}</v>
      </c>
      <c r="C501" s="204" t="str">
        <f t="shared" si="4"/>
        <v>#REF!</v>
      </c>
      <c r="D501" s="205" t="str">
        <f t="shared" si="2"/>
        <v>#REF!</v>
      </c>
    </row>
    <row r="502" ht="15.75" customHeight="1">
      <c r="A502" s="204" t="str">
        <f>Seeds!AA525</f>
        <v>M1-G-13a-I-1</v>
      </c>
      <c r="B502" s="204" t="str">
        <f>Seeds!Z525</f>
        <v>{"id":"M1-G-13a-I-1","stimulus":"&lt;p&gt;Indica si las afirmaciones son verdaderas o falsas.&lt;/p&gt;","hint":"&lt;div style=\"display:flex; justify-content:center;\"&gt;&lt;img src=\"https://blueberry-assets.oneclick.es/M1_G_13a_1.svg\" width=\"400\"&gt;&lt;/img&gt;&lt;/div&gt;","feedback":"&lt;div style=\"display:flex; justify-content:center;\"&gt;&lt;img src=\"https://blueberry-assets.oneclick.es/M1_G_13a_1.svg\" width=\"400\"&gt;&lt;/img&gt;&lt;/div&gt;","seed":{"parameters":[],"calculated":[{"name":"A1","label":"Los triángulos tienen tres lados.","function":""},{"name":"A2","label":"Los triángulos tienen tres vértices.","function":""},{"name":"A3","label":"Los triángulos son cerrados.","function":""},{"name":"A4","label":"Los triángulos son abiertos.","function":"","incorrect":true},{"name":"A5","label":"Los triangulos son de color rojo.","function":"","incorrect":true},{"name":"A6","label":"Los triángulos son muy pequeños.","function":"","incorrect":true},{"name":"A7","label":"Los triángulos son de color azul.","function":"","incorrect":true},{"name":"A8","label":"Los triángulos son muy grandes.","function":"","incorrect":true}],"uniques":true},"algorithm":{"name":"trueFalse","template":"Choice matrix – inline","params":{"countCorrect":1,"countIncorrect":2,"showCheckIcon":false,"options":["Verdadero","Falso"]}}}</v>
      </c>
      <c r="C502" s="204" t="str">
        <f t="shared" si="4"/>
        <v>#REF!</v>
      </c>
      <c r="D502" s="205" t="str">
        <f t="shared" si="2"/>
        <v>#REF!</v>
      </c>
    </row>
    <row r="503" ht="15.75" customHeight="1">
      <c r="A503" s="204" t="str">
        <f>Seeds!AA526</f>
        <v>M1-G-13a-I-2</v>
      </c>
      <c r="B503" s="204" t="str">
        <f>Seeds!Z526</f>
        <v>{"id":"M1-G-13a-I-2","stimulus":"&lt;p&gt;Haz clic en la frase correcta.&lt;/p&gt;","hint":"&lt;div style=\"display:flex; justify-content:center;\"&gt;&lt;img src=\"https://blueberry-assets.oneclick.es/M1_G_13a_3.svg\" width=\"400\"&gt;&lt;/img&gt;&lt;/div&gt;","feedback":"&lt;div style=\"display:flex; justify-content:center;\"&gt;&lt;img src=\"https://blueberry-assets.oneclick.es/M1_G_13a_3.svg\" width=\"400\"&gt;&lt;/img&gt;&lt;/div&gt;","seed":{"parameters":[],"calculated":[{"name":"A1","label":"Los cuadrados tienen cuatro lados iguales.","function":""},{"name":"A2","label":"Los cuadrados tienen cuatro vértices.","function":""},{"name":"A3","label":"Los cuadrados son cerrados.","function":""},{"name":"A4","label":"Los cuadrados son abiertos.","function":"","incorrect":true},{"name":"A5","label":"Los cuadrados son de color verde.","function":"","incorrect":true},{"name":"A6","label":"Los cuadrados son muy pequeños.","function":"","incorrect":true},{"name":"A7","label":"Los cuadrados son de color amarillo.","function":"","incorrect":true},{"name":"A8","label":"Los cuadrados son muy grandes.","function":"","incorrect":true}],"uniques":true},"algorithm":{"name":"trueFalse","template":"Choice matrix – inline","params":{"countCorrect":1,"countIncorrect":2,"showCheckIcon":false,"options":["Verdadero","Falso"]}}}</v>
      </c>
      <c r="C503" s="204" t="str">
        <f t="shared" si="4"/>
        <v>#REF!</v>
      </c>
      <c r="D503" s="205" t="str">
        <f t="shared" si="2"/>
        <v>#REF!</v>
      </c>
    </row>
    <row r="504" ht="15.75" customHeight="1">
      <c r="A504" s="204" t="str">
        <f>Seeds!AA527</f>
        <v>M1-G-13a-I-3</v>
      </c>
      <c r="B504" s="204" t="str">
        <f>Seeds!Z527</f>
        <v>{"id":"M1-G-13a-I-3","stimulus":"&lt;p&gt;Indica si las afirmaciones son verdaderas o falsas.&lt;/p&gt;","hint":"&lt;div style=\"display:flex; justify-content:center;\"&gt;&lt;img src=\"https://blueberry-assets.oneclick.es/M1_G_13a_2.svg\" width=\"400\"&gt;&lt;/img&gt;&lt;/div&gt;","feedback":"&lt;div style=\"display:flex; justify-content:center;\"&gt;&lt;img src=\"https://blueberry-assets.oneclick.es/M1_G_13a_2.svg\" width=\"400\"&gt;&lt;/img&gt;&lt;/div&gt;","seed":{"parameters":[],"calculated":[{"name":"A1","label":"Los rectángulos tienen cuatro lados.","function":""},{"name":"A2","label":"Los rectángulos tienen cuatro vértices.","function":""},{"name":"A3","label":"Los rectángulos son cerrados.","function":""},{"name":"A4","label":"Los rectángulos son abiertos.","function":"","incorrect":true},{"name":"A5","label":"Los rectangulos son de color rosa.","function":"","incorrect":true},{"name":"A6","label":"Los rectángulos son muy pequeños.","function":"","incorrect":true},{"name":"A7","label":"Los rectángulos son de color amarillo.","function":"","incorrect":true},{"name":"A8","label":"Los rectángulos son muy grandes.","function":"","incorrect":true}],"uniques":true},"algorithm":{"name":"trueFalse","template":"Choice matrix – inline","params":{"countCorrect":1,"countIncorrect":2,"showCheckIcon":false,"options":["Verdadero","Falso"]}}}</v>
      </c>
      <c r="C504" s="204" t="str">
        <f t="shared" si="4"/>
        <v>#REF!</v>
      </c>
      <c r="D504" s="205" t="str">
        <f t="shared" si="2"/>
        <v>#REF!</v>
      </c>
    </row>
    <row r="505" ht="15.75" customHeight="1">
      <c r="A505" s="204" t="str">
        <f>Seeds!AA528</f>
        <v>M1-G-13a-E-1</v>
      </c>
      <c r="B505" s="204" t="str">
        <f>Seeds!Z528</f>
        <v>{"id":"M1-G-13a-E-1","stimulus":"&lt;p&gt;Completa la frase.&lt;/p&gt;","template":"&lt;p&gt;Todos los cuadrados {{response}}.&lt;/p&gt;","hint":"&lt;div style=\"display:flex; justify-content:center;\"&gt;&lt;img src=\"https://blueberry-assets.oneclick.es/M1_G_13a_3.svg\" width=\"400\"&gt;&lt;/img&gt;&lt;/div&gt;","feedback":"&lt;div style=\"display:flex; justify-content:center;\"&gt;&lt;img src=\"https://blueberry-assets.oneclick.es/M1_G_13a_3.svg\" width=\"400\"&gt;&lt;/img&gt;&lt;/div&gt;","seed":{"parameters":[],"calculated":[{"name":"A1","label":"tienen cuatro lados iguales","function":"","group":1},{"name":"A2","label":"tienen tres vértices","function":"","incorrect":true,"group":1}],"uniques":true},"algorithm":{"name":"groupResponses","template":"Cloze with drop down"}}</v>
      </c>
      <c r="C505" s="204" t="str">
        <f t="shared" si="4"/>
        <v>#REF!</v>
      </c>
      <c r="D505" s="205" t="str">
        <f t="shared" si="2"/>
        <v>#REF!</v>
      </c>
    </row>
    <row r="506" ht="15.75" customHeight="1">
      <c r="A506" s="204" t="str">
        <f>Seeds!AA529</f>
        <v>M1-G-13a-E-2</v>
      </c>
      <c r="B506" s="204" t="str">
        <f>Seeds!Z529</f>
        <v>{"id":"M1-G-13a-E-2","stimulus":"&lt;p&gt;Completa la frase.&lt;/p&gt;","template":"&lt;p&gt;Todos los {{response}} tienen tres lados.&lt;/p&gt;","hint":"&lt;div style=\"display:flex; justify-content:center;\"&gt;&lt;img src=\"https://blueberry-assets.oneclick.es/M1_G_13a_4.svg\" width=\"600\"&gt;&lt;/img&gt;&lt;/div&gt;","feedback":"&lt;div style=\"display:flex; justify-content:center;\"&gt;&lt;img src=\"https://blueberry-assets.oneclick.es/M1_G_13a_4.svg\" width=\"600\"&gt;&lt;/img&gt;&lt;/div&gt;","seed":{"parameters":[],"calculated":[{"name":"A1","label":"triángulos","function":"","group":1},{"name":"A2","label":"rectángulos","function":"","incorrect":true,"group":1},{"name":"A3","label":"cuadrados","function":"","incorrect":true,"group":1}],"uniques":true},"algorithm":{"name":"groupResponses","template":"Cloze with drop down"}}</v>
      </c>
      <c r="C506" s="204" t="str">
        <f t="shared" si="4"/>
        <v>#REF!</v>
      </c>
      <c r="D506" s="205" t="str">
        <f t="shared" si="2"/>
        <v>#REF!</v>
      </c>
    </row>
    <row r="507" ht="15.75" customHeight="1">
      <c r="A507" s="204" t="str">
        <f>Seeds!AA530</f>
        <v>M1-G-13a-E-3</v>
      </c>
      <c r="B507" s="204" t="str">
        <f>Seeds!Z530</f>
        <v>{"id":"M1-G-13a-E-3","stimulus":"&lt;p&gt;Completa la frase.&lt;/p&gt;","template":"&lt;p&gt;Todos los triángulos tienen {{response}}.&lt;/p&gt;","hint":"&lt;div style=\"display:flex; justify-content:center;\"&gt;&lt;img src=\"https://blueberry-assets.oneclick.es/M1_G_13a_1.svg\" width=\"350\"&gt;&lt;/img&gt;&lt;/div&gt;","feedback":"&lt;div style=\"display:flex; justify-content:center;\"&gt;&lt;img src=\"https://blueberry-assets.oneclick.es/M1_G_13a_1.svg\" width=\"350\"&gt;&lt;/img&gt;&lt;/div&gt;","seed":{"parameters":[],"calculated":[{"name":"A1","label":"tres lados","function":"","group":1},{"name":"A2","label":"cuatro lados iguales","function":"","incorrect":true,"group":1}],"uniques":true},"algorithm":{"name":"groupResponses","template":"Cloze with drop down"}}</v>
      </c>
      <c r="C507" s="204" t="str">
        <f t="shared" si="4"/>
        <v>#REF!</v>
      </c>
      <c r="D507" s="205" t="str">
        <f t="shared" si="2"/>
        <v>#REF!</v>
      </c>
    </row>
    <row r="508" ht="15.75" customHeight="1">
      <c r="A508" s="204" t="str">
        <f>Seeds!AA531</f>
        <v>M1-G-14a-I-1</v>
      </c>
      <c r="B508" s="204" t="str">
        <f>Seeds!Z531</f>
        <v>{"id":"M1-G-14a-I-1","stimulus":"&lt;p&gt;Indica si las afirmaciones son correctas.&lt;/p&gt;&lt;div style=\"display:flex; justify-content:center;\"&gt;&lt;img src=\"https://blueberry-assets.oneclick.es/M1_G_14a_1.svg\" width=\"300\"&gt;&lt;/img&gt;&lt;/div&gt;","hint":"&lt;div style=\"display:flex; justify-content:center;\"&gt;&lt;img src=\"https://blueberry-assets.oneclick.es/M1_G_14a_2.svg\" width=\"400\"&gt;&lt;/img&gt;&lt;/div&gt;","feedback":"&lt;div style=\"display:flex; justify-content:center;\"&gt;&lt;img src=\"https://blueberry-assets.oneclick.es/M1_G_14a_2.svg\" width=\"400\"&gt;&lt;/img&gt;&lt;/div&gt;","seed":{"parameters":[],"calculated":[{"name":"A1","label":"Las orejas del gato son triángulos."},{"name":"A2","label":"El cuerpo del gato está formado por triángulos."},{"name":"A3","label":"La cara del gato es un cuadrado."},{"name":"A4","label":"Las orejas del gato son rectángulos.","incorrect":true},{"name":"A5","label":"El cuerpo del gato está formado por cuadrados.","incorrect":true},{"name":"A6","label":"La cola del gato es un cuadrado.","incorrect":true}],"uniques":true},"algorithm":{"name":"trueFalse","template":"Choice matrix – inline","params":{"countCorrect":2,"countIncorrect":1,"showCheckIcon":false,"options":["Correcto","Incorrecto"]}}}</v>
      </c>
      <c r="C508" s="204" t="str">
        <f t="shared" si="4"/>
        <v>#REF!</v>
      </c>
      <c r="D508" s="205" t="str">
        <f t="shared" si="2"/>
        <v>#REF!</v>
      </c>
    </row>
    <row r="509" ht="15.75" customHeight="1">
      <c r="A509" s="204" t="str">
        <f>Seeds!AA532</f>
        <v>M1-G-14a-I-2</v>
      </c>
      <c r="B509" s="204" t="str">
        <f>Seeds!Z532</f>
        <v>{"id":"M1-G-14a-I-2","stimulus":"&lt;p&gt;Indica si las afirmaciones son correctas.&lt;/p&gt;&lt;div style=\"display:flex; justify-content:center;\"&gt;&lt;img src=\"https://blueberry-assets.oneclick.es/M1_G_14a_3.svg\" width=\"300\"&gt;&lt;/img&gt;&lt;/div&gt;","hint":"&lt;div style=\"display:flex; justify-content:center;\"&gt;&lt;img src=\"https://blueberry-assets.oneclick.es/M1_G_14a_2.svg\" width=\"400\"&gt;&lt;/img&gt;&lt;/div&gt;","feedback":"&lt;div style=\"display:flex; justify-content:center;\"&gt;&lt;img src=\"https://blueberry-assets.oneclick.es/M1_G_14a_2.svg\" width=\"400\"&gt;&lt;/img&gt;&lt;/div&gt;","seed":{"parameters":[],"calculated":[{"name":"A1","label":"Las ruedas del camión son semicírculos."},{"name":"A2","label":"El acoplado del camión es un rectángulo."},{"name":"A3","label":"La ventana del camión es un cuadrado."},{"name":"A4","label":"La ventana del camión es un triángulo.","incorrect":true},{"name":"A5","label":"Las ruedas de camión son círculos.","incorrect":true},{"name":"A6","label":"El acoplado del camión es un cuadrado.","incorrect":true}],"uniques":true},"algorithm":{"name":"trueFalse","template":"Choice matrix – inline","params":{"countCorrect":2,"countIncorrect":1,"showCheckIcon":false,"options":["Correcto","Incorrecto"]}}}</v>
      </c>
      <c r="C509" s="204" t="str">
        <f t="shared" si="4"/>
        <v>#REF!</v>
      </c>
      <c r="D509" s="205" t="str">
        <f t="shared" si="2"/>
        <v>#REF!</v>
      </c>
    </row>
    <row r="510" ht="15.75" customHeight="1">
      <c r="A510" s="204" t="str">
        <f>Seeds!AA533</f>
        <v>M1-G-14a-I-3</v>
      </c>
      <c r="B510" s="204" t="str">
        <f>Seeds!Z533</f>
        <v>{"id":"M1-G-14a-I-3","stimulus":"&lt;p&gt;Indica si las afirmaciones son correctas.&lt;/p&gt;&lt;div style=\"display:flex; justify-content:center;\"&gt;&lt;img src=\"https://blueberry-assets.oneclick.es/M1_G_14a_4.svg\" width=\"300\"&gt;&lt;/img&gt;&lt;/div&gt;","hint":"&lt;div style=\"display:flex; justify-content:center;\"&gt;&lt;img src=\"https://blueberry-assets.oneclick.es/M1_G_14a_2.svg\" width=\"400\"&gt;&lt;/img&gt;&lt;/div&gt;","feedback":"&lt;div style=\"display:flex; justify-content:center;\"&gt;&lt;img src=\"https://blueberry-assets.oneclick.es/M1_G_14a_2.svg\" width=\"400\"&gt;&lt;/img&gt;&lt;/div&gt;","seed":{"parameters":[],"calculated":[{"name":"A1","label":"La cabeza del ratón es un triángulo."},{"name":"A2","label":"Las orejas del ratón son semicírculos."},{"name":"A3","label":"La cola del ratón es un rectángulo."},{"name":"A4","label":"La cola del ratón es un triángulo.","incorrect":true},{"name":"A5","label":"Las orejas del ratón son cuadrados.","incorrect":true},{"name":"A6","label":"El cuerpo del ratón es un rectángulo.","incorrect":true}],"uniques":true},"algorithm":{"name":"trueFalse","template":"Choice matrix – inline","params":{"countCorrect":2,"countIncorrect":1,"showCheckIcon":false,"options":["Correcto","Incorrecto"]}}}</v>
      </c>
      <c r="C510" s="204" t="str">
        <f t="shared" si="4"/>
        <v>#REF!</v>
      </c>
      <c r="D510" s="205" t="str">
        <f t="shared" si="2"/>
        <v>#REF!</v>
      </c>
    </row>
    <row r="511" ht="15.75" customHeight="1">
      <c r="A511" s="204" t="str">
        <f>Seeds!AA534</f>
        <v>M1-G-14a-E-1</v>
      </c>
      <c r="B511" s="204" t="str">
        <f>Seeds!Z534</f>
        <v>{"id":"M1-G-14a-E-1","stimulus":"&lt;p&gt;Observa la imagen y completa la oración.&lt;/p&gt;&lt;div style=\"display:flex; justify-content:center;\"&gt;&lt;img src=\"https://blueberry-assets.oneclick.es/M1_G_14a_5.svg\" width=\"300\"&gt;&lt;/img&gt;&lt;/div&gt;","template":"&lt;p&gt;Las coletas de la niña son {{response}}.&lt;/p&gt;","hint":"&lt;div style=\"display:flex; justify-content:center;\"&gt;&lt;img src=\"https://blueberry-assets.oneclick.es/M1_G_14a_2.svg\" width=\"400\"&gt;&lt;/img&gt;&lt;/div&gt;","feedback":"&lt;div style=\"display:flex; justify-content:center;\"&gt;&lt;img src=\"https://blueberry-assets.oneclick.es/M1_G_14a_2.svg\" width=\"400\"&gt;&lt;/img&gt;&lt;/div&gt;","seed":{"parameters":[],"calculated":[{"name":"A1","label":"cuartos de círculo","group":1},{"name":"A2","label":"rectángulos","incorrect":true,"group":1},{"name":"A3","label":"triángulos","incorrect":true,"group":1}],"uniques":true},"algorithm":{"name":"groupResponses","template":"Cloze with drop down"}}</v>
      </c>
      <c r="C511" s="204" t="str">
        <f t="shared" si="4"/>
        <v>#REF!</v>
      </c>
      <c r="D511" s="205" t="str">
        <f t="shared" si="2"/>
        <v>#REF!</v>
      </c>
    </row>
    <row r="512" ht="15.75" customHeight="1">
      <c r="A512" s="204" t="str">
        <f>Seeds!AA535</f>
        <v>M1-G-14a-E-2</v>
      </c>
      <c r="B512" s="204" t="str">
        <f>Seeds!Z535</f>
        <v>{"id":"M1-G-14a-E-2","stimulus":"&lt;p&gt;Observa la imagen y completa la oración.&lt;/p&gt;&lt;div style=\"display:flex; justify-content:center;\"&gt;&lt;img src=\"https://blueberry-assets.oneclick.es/M1_G_14a_5.svg\" width=\"300\"&gt;&lt;/img&gt;&lt;/div&gt;","template":"&lt;p&gt;Las manos de la niña son {{response}}.&lt;/p&gt;","hint":"&lt;div style=\"display:flex; justify-content:center;\"&gt;&lt;img src=\"https://blueberry-assets.oneclick.es/M1_G_14a_2.svg\" width=\"400\"&gt;&lt;/img&gt;&lt;/div&gt;","feedback":"&lt;div style=\"display:flex; justify-content:center;\"&gt;&lt;img src=\"https://blueberry-assets.oneclick.es/M1_G_14a_2.svg\" width=\"400\"&gt;&lt;/img&gt;&lt;/div&gt;","seed":{"parameters":[],"calculated":[{"name":"A1","label":"semicírculos","group":1},{"name":"A2","label":"cuadrados","incorrect":true,"group":1},{"name":"A3","label":"rectángulos","incorrect":true,"group":1}],"uniques":true},"algorithm":{"name":"groupResponses","template":"Cloze with drop down"}}</v>
      </c>
      <c r="C512" s="204" t="str">
        <f t="shared" si="4"/>
        <v>#REF!</v>
      </c>
      <c r="D512" s="205" t="str">
        <f t="shared" si="2"/>
        <v>#REF!</v>
      </c>
    </row>
    <row r="513" ht="15.75" customHeight="1">
      <c r="A513" s="204" t="str">
        <f>Seeds!AA536</f>
        <v>M1-G-14a-E-3</v>
      </c>
      <c r="B513" s="204" t="str">
        <f>Seeds!Z536</f>
        <v>{"id":"M1-G-14a-E-3","stimulus":"&lt;p&gt;Observa la imagen y completa la oración.&lt;/p&gt;&lt;div style=\"display:flex; justify-content:center;\"&gt;&lt;img src=\"https://blueberry-assets.oneclick.es/M1_G_14a_6.svg\" width=\"300\"&gt;&lt;/img&gt;&lt;/div&gt;","template":"&lt;p&gt;La cabeza del payaso es un {{response}}.&lt;/p&gt;","hint":"&lt;div style=\"display:flex; justify-content:center;\"&gt;&lt;img src=\"https://blueberry-assets.oneclick.es/M1_G_14a_2.svg\" width=\"400\"&gt;&lt;/img&gt;&lt;/div&gt;","feedback":"&lt;div style=\"display:flex; justify-content:center;\"&gt;&lt;img src=\"https://blueberry-assets.oneclick.es/M1_G_14a_2.svg\" width=\"400\"&gt;&lt;/img&gt;&lt;/div&gt;","seed":{"parameters":[],"calculated":[{"name":"A1","label":"triángulo","incorrect":true,"group":1},{"name":"A2","label":"cuadrado","group":1},{"name":"A3","label":"rectángulo","incorrect":true,"group":1}],"uniques":true},"algorithm":{"name":"groupResponses","template":"Cloze with drop down"}}</v>
      </c>
      <c r="C513" s="204" t="str">
        <f t="shared" si="4"/>
        <v>#REF!</v>
      </c>
      <c r="D513" s="205" t="str">
        <f t="shared" si="2"/>
        <v>#REF!</v>
      </c>
    </row>
    <row r="514" ht="15.75" customHeight="1">
      <c r="A514" s="204" t="str">
        <f>Seeds!AA543</f>
        <v>M1-G-15a-I-1</v>
      </c>
      <c r="B514" s="204" t="str">
        <f>Seeds!Z543</f>
        <v>{"id":"M1-G-15a-I-1","stimulus":"&lt;p&gt;Indica en cuál de las imágenes está coloreada la mitad del rectángulo.&lt;/p&gt;","hint":"&lt;p&gt;Un rectángulo se puede repartir en 2 mitades iguales.&lt;/p&gt;","feedback":"&lt;p&gt;Un rectángulo se puede repartir en 2 mitades iguales.&lt;/p&gt;","seed":{"parameters":[],"calculated":[{"name":"A1","label":"{{function}}","function":"&lt;div style=\"display:flex; justify-content:center;\"&gt;&lt;img src=\"https://blueberry-assets.oneclick.es/M1_G_15a_1.svg\" width=\"300\"&gt;&lt;/img&gt;&lt;/div&gt;"},{"name":"A2","label":"{{function}}","function":"&lt;div style=\"display:flex; justify-content:center;\"&gt;&lt;img src=\"https://blueberry-assets.oneclick.es/M1_G_15a_2.svg\" width=\"300\"&gt;&lt;/img&gt;&lt;/div&gt;","incorrect":true},{"name":"A3","label":"{{function}}","function":"&lt;div style=\"display:flex; justify-content:center;\"&gt;&lt;img src=\"https://blueberry-assets.oneclick.es/M1_G_15a_3.svg\" width=\"300\"&gt;&lt;/img&gt;&lt;/div&gt;","incorrect":true},{"name":"A4","label":"{{function}}","function":"&lt;div style=\"display:flex; justify-content:center;\"&gt;&lt;img src=\"https://blueberry-assets.oneclick.es/M1_G_15a_4.svg\" width=\"300\"&gt;&lt;/img&gt;&lt;/div&gt;","incorrect":true}],"uniques":true},"algorithm":{"name":"trueFalse","template":"Multiple choice – standard","params":{"countCorrect":1,"countIncorrect":2,"showCheckIcon":false,"columns":3}}}</v>
      </c>
      <c r="C514" s="204" t="str">
        <f t="shared" si="4"/>
        <v>#REF!</v>
      </c>
      <c r="D514" s="205" t="str">
        <f t="shared" si="2"/>
        <v>#REF!</v>
      </c>
    </row>
    <row r="515" ht="15.75" customHeight="1">
      <c r="A515" s="204" t="str">
        <f>Seeds!AA544</f>
        <v>M1-G-15a-I-2</v>
      </c>
      <c r="B515" s="204" t="str">
        <f>Seeds!Z544</f>
        <v>{"id":"M1-G-15a-I-2","stimulus":"&lt;p&gt;Indica en cuál de las imágenes está coloreado un cuarto del rectángulo.&lt;/p&gt;","hint":"&lt;p&gt;Un rectángulo se puede repartir en 4 cuartos iguales.&lt;/p&gt;","feedback":"&lt;p&gt;Un rectángulo se puede repartir en 4 cuartos iguales.&lt;/p&gt;","seed":{"parameters":[],"calculated":[{"name":"A1","label":"{{function}}","function":"&lt;div style=\"display:flex; justify-content:center;\"&gt;&lt;img src=\"https://blueberry-assets.oneclick.es/M1_G_15a_1.svg\" width=\"300\"&gt;&lt;/img&gt;&lt;/div&gt;","incorrect":true},{"name":"A2","label":"{{function}}","function":"&lt;div style=\"display:flex; justify-content:center;\"&gt;&lt;img src=\"https://blueberry-assets.oneclick.es/M1_G_15a_2.svg\" width=\"300\"&gt;&lt;/img&gt;&lt;/div&gt;"},{"name":"A3","label":"{{function}}","function":"&lt;div style=\"display:flex; justify-content:center;\"&gt;&lt;img src=\"https://blueberry-assets.oneclick.es/M1_G_15a_3.svg\" width=\"300\"&gt;&lt;/img&gt;&lt;/div&gt;","incorrect":true},{"name":"A4","label":"{{function}}","function":"&lt;div style=\"display:flex; justify-content:center;\"&gt;&lt;img src=\"https://blueberry-assets.oneclick.es/M1_G_15a_4.svg\" width=\"300\"&gt;&lt;/img&gt;&lt;/div&gt;","incorrect":true}],"uniques":true},"algorithm":{"name":"trueFalse","template":"Multiple choice – standard","params":{"countCorrect":1,"countIncorrect":2,"showCheckIcon":false,"columns":3}}}</v>
      </c>
      <c r="C515" s="204" t="str">
        <f t="shared" si="4"/>
        <v>#REF!</v>
      </c>
      <c r="D515" s="205" t="str">
        <f t="shared" si="2"/>
        <v>#REF!</v>
      </c>
    </row>
    <row r="516" ht="15.75" customHeight="1">
      <c r="A516" s="204" t="str">
        <f>Seeds!AA545</f>
        <v>M1-G-15a-I-3</v>
      </c>
      <c r="B516" s="204" t="str">
        <f>Seeds!Z545</f>
        <v>{"id":"M1-G-15a-I-3","stimulus":"&lt;p&gt;Indica en cuál de las imágenes está coloreada la mitad del círculo.&lt;/p&gt;","hint":"&lt;p&gt;Un círculo está repartido en 2 mitades iguales.&lt;/p&gt;","feedback":"&lt;p&gt;Un círculo está repartido en 2 mitades iguales.&lt;/p&gt;","seed":{"parameters":[],"calculated":[{"name":"A1","label":"{{function}}","function":"&lt;div style=\"display:flex; justify-content:center;\"&gt;&lt;img src=\"https://blueberry-assets.oneclick.es/M1_G_15a_5.svg\" width=\"300\"&gt;&lt;/img&gt;&lt;/div&gt;"},{"name":"A2","label":"{{function}}","function":"&lt;div style=\"display:flex; justify-content:center;\"&gt;&lt;img src=\"https://blueberry-assets.oneclick.es/M1_G_15a_6.svg\" width=\"300\"&gt;&lt;/img&gt;&lt;/div&gt;","incorrect":true},{"name":"A3","label":"{{function}}","function":"&lt;div style=\"display:flex; justify-content:center;\"&gt;&lt;img src=\"https://blueberry-assets.oneclick.es/M1_G_15a_7.svg\" width=\"300\"&gt;&lt;/img&gt;&lt;/div&gt;","incorrect":true},{"name":"A4","label":"{{function}}","function":"&lt;div style=\"display:flex; justify-content:center;\"&gt;&lt;img src=\"https://blueberry-assets.oneclick.es/M1_G_15a_8.svg\" width=\"300\"&gt;&lt;/img&gt;&lt;/div&gt;","incorrect":true},{"name":"A5","label":"{{function}}","function":"&lt;div style=\"display:flex; justify-content:center;\"&gt;&lt;img src=\"https://blueberry-assets.oneclick.es/M1_G_15a_9.svg\" width=\"300\"&gt;&lt;/img&gt;&lt;/div&gt;","incorrect":true},{"name":"A6","label":"{{function}}","function":"&lt;div style=\"display:flex; justify-content:center;\"&gt;&lt;img src=\"https://blueberry-assets.oneclick.es/M1_G_15a_10.svg\" width=\"300\"&gt;&lt;/img&gt;&lt;/div&gt;"}],"uniques":true},"algorithm":{"name":"trueFalse","template":"Multiple choice – standard","params":{"countCorrect":1,"countIncorrect":2,"showCheckIcon":false,"columns":3}}}</v>
      </c>
      <c r="C516" s="204" t="str">
        <f t="shared" si="4"/>
        <v>#REF!</v>
      </c>
      <c r="D516" s="205" t="str">
        <f t="shared" si="2"/>
        <v>#REF!</v>
      </c>
    </row>
    <row r="517" ht="15.75" customHeight="1">
      <c r="A517" s="204" t="str">
        <f>Seeds!AA546</f>
        <v>M1-G-15a-I-4</v>
      </c>
      <c r="B517" s="204" t="str">
        <f>Seeds!Z546</f>
        <v>{"id":"M1-G-15a-I-4","stimulus":"&lt;p&gt;Indica en cuál de las imágenes está coloreado un cuarto del círculo.&lt;/p&gt;","hint":"&lt;p&gt;Un círculo puede repartise en 4 cuartos iguales.&lt;/p&gt;","feedback":"&lt;p&gt;Un círculo puede repartise en 4 cuartos iguales.&lt;/p&gt;","seed":{"parameters":[],"calculated":[{"name":"A1","label":"{{function}}","function":"&lt;div style=\"display:flex; justify-content:center;\"&gt;&lt;img src=\"https://blueberry-assets.oneclick.es/M1_G_15a_5.svg\" width=\"300\"&gt;&lt;/img&gt;&lt;/div&gt;","incorrect":true},{"name":"A2","label":"{{function}}","function":"&lt;div style=\"display:flex; justify-content:center;\"&gt;&lt;img src=\"https://blueberry-assets.oneclick.es/M1_G_15a_6.svg\" width=\"300\"&gt;&lt;/img&gt;&lt;/div&gt;"},{"name":"A3","label":"{{function}}","function":"&lt;div style=\"display:flex; justify-content:center;\"&gt;&lt;img src=\"https://blueberry-assets.oneclick.es/M1_G_15a_7.svg\" width=\"300\"&gt;&lt;/img&gt;&lt;/div&gt;","incorrect":true},{"name":"A4","label":"{{function}}","function":"&lt;div style=\"display:flex; justify-content:center;\"&gt;&lt;img src=\"https://blueberry-assets.oneclick.es/M1_G_15a_8.svg\" width=\"300\"&gt;&lt;/img&gt;&lt;/div&gt;","incorrect":true},{"name":"A5","label":"{{function}}","function":"&lt;div style=\"display:flex; justify-content:center;\"&gt;&lt;img src=\"https://blueberry-assets.oneclick.es/M1_G_15a_9.svg\" width=\"300\"&gt;&lt;/img&gt;&lt;/div&gt;"},{"name":"A6","label":"{{function}}","function":"&lt;div style=\"display:flex; justify-content:center;\"&gt;&lt;img src=\"https://blueberry-assets.oneclick.es/M1_G_15a_10.svg\" width=\"300\"&gt;&lt;/img&gt;&lt;/div&gt;","incorrect":true}],"uniques":true},"algorithm":{"name":"trueFalse","template":"Multiple choice – standard","params":{"countCorrect":1,"countIncorrect":2,"showCheckIcon":false,"columns":3}}}</v>
      </c>
      <c r="C517" s="204" t="str">
        <f t="shared" si="4"/>
        <v>#REF!</v>
      </c>
      <c r="D517" s="205" t="str">
        <f t="shared" si="2"/>
        <v>#REF!</v>
      </c>
    </row>
    <row r="518" ht="15.75" customHeight="1">
      <c r="A518" s="204" t="str">
        <f>Seeds!AA547</f>
        <v>M1-G-15a-E-1</v>
      </c>
      <c r="B518" s="204" t="str">
        <f>Seeds!Z547</f>
        <v>{"id":"M1-G-15a-E-1","stimulus":"&lt;p&gt;Completa la frase.&lt;/p&gt;&lt;div style=\"display:flex; justify-content:center;\"&gt;&lt;img src=\"https://blueberry-assets.oneclick.es/M1_G_15a_5.svg\" width=\"300\"&gt;&lt;/img&gt;&lt;/div&gt;","template":"&lt;p&gt;La parte coloreada de rosa es {{response}} del círculo.&lt;/p&gt;","hint":"&lt;p&gt;Un círculo está repartido en 2 mitades iguales.&lt;/p&gt;","feedback":"&lt;p&gt;Un círculo está repartido en 2 mitades iguales.&lt;/p&gt;","seed":{"parameters":[],"calculated":[{"name":"A1","label":"la mitad","function":"","group":1},{"name":"A2","label":"un cuarto","function":"","incorrect":true,"group":1}],"uniques":true},"algorithm":{"name":"groupResponses","template":"Cloze with drop down"}}</v>
      </c>
      <c r="C518" s="204" t="str">
        <f t="shared" si="4"/>
        <v>#REF!</v>
      </c>
      <c r="D518" s="205" t="str">
        <f t="shared" si="2"/>
        <v>#REF!</v>
      </c>
    </row>
    <row r="519" ht="15.75" customHeight="1">
      <c r="A519" s="204" t="str">
        <f>Seeds!AA548</f>
        <v>M1-G-15a-E-2</v>
      </c>
      <c r="B519" s="204" t="str">
        <f>Seeds!Z548</f>
        <v>{"id":"M1-G-15a-E-2","stimulus":"&lt;p&gt;Completa la frase.&lt;/p&gt;&lt;div style=\"display:flex; justify-content:center;\"&gt;&lt;img src=\"https://blueberry-assets.oneclick.es/M1_G_15a_6.svg\" width=\"300\"&gt;&lt;/img&gt;&lt;/div&gt;","template":"&lt;p&gt;La parte coloreada de marrón es {{response}} del círculo.&lt;/p&gt;","hint":"&lt;p&gt;Un círculo puede repartirse en 4 cuartos iguales.&lt;/p&gt;","feedback":"&lt;p&gt;Un círculo puede repartirse en 4 cuartos iguales.&lt;/p&gt;","seed":{"parameters":[],"calculated":[{"name":"A1","label":"la mitad","function":"","incorrect":true,"group":1},{"name":"A2","label":"un cuarto","function":"","group":1}],"uniques":true},"algorithm":{"name":"groupResponses","template":"Cloze with drop down"}}</v>
      </c>
      <c r="C519" s="204" t="str">
        <f t="shared" si="4"/>
        <v>#REF!</v>
      </c>
      <c r="D519" s="205" t="str">
        <f t="shared" si="2"/>
        <v>#REF!</v>
      </c>
    </row>
    <row r="520" ht="15.75" customHeight="1">
      <c r="A520" s="204" t="str">
        <f>Seeds!AA549</f>
        <v>M1-G-15a-E-3</v>
      </c>
      <c r="B520" s="204" t="str">
        <f>Seeds!Z549</f>
        <v>{"id":"M1-G-15a-E-3","stimulus":"&lt;p&gt;Completa la frase.&lt;/p&gt;&lt;div style=\"display:flex; justify-content:center;\"&gt;&lt;img src=\"https://blueberry-assets.oneclick.es/M1_G_15a_1.svg\" width=\"300\"&gt;&lt;/img&gt;&lt;/div&gt;","template":"&lt;p&gt;La parte coloreada de marrón es {{response}} del rectángulo.&lt;/p&gt;","hint":"&lt;p&gt;Un rectángulo puede repartirse en 2 mitades iguales.&lt;/p&gt;","feedback":"&lt;p&gt;Un rectángulo puede repartirse en 2 mitades iguales.&lt;/p&gt;","seed":{"parameters":[],"calculated":[{"name":"A1","label":"la mitad","function":"","group":1},{"name":"A2","label":"un cuarto","function":"","incorrect":true,"group":1}],"uniques":true},"algorithm":{"name":"groupResponses","template":"Cloze with drop down"}}</v>
      </c>
      <c r="C520" s="204" t="str">
        <f t="shared" si="4"/>
        <v>#REF!</v>
      </c>
      <c r="D520" s="205" t="str">
        <f t="shared" si="2"/>
        <v>#REF!</v>
      </c>
    </row>
    <row r="521" ht="15.75" customHeight="1">
      <c r="A521" s="204" t="str">
        <f>Seeds!AA550</f>
        <v>M1-G-15a-E-4</v>
      </c>
      <c r="B521" s="204" t="str">
        <f>Seeds!Z550</f>
        <v>{"id":"M1-G-15a-E-4","stimulus":"&lt;p&gt;Completa la frase.&lt;/p&gt;&lt;div style=\"display:flex; justify-content:center;\"&gt;&lt;img src=\"https://blueberry-assets.oneclick.es/M1_G_15a_2.svg\" width=\"300\"&gt;&lt;/img&gt;&lt;/div&gt;","template":"&lt;p&gt;La parte coloreada de azul es {{response}} del rectángulo.&lt;/p&gt;","hint":"&lt;p&gt;Un rectángulo puede repartise en 4 cuartos iguales.&lt;/p&gt;","feedback":"&lt;p&gt;Un rectángulo puede repartise en 4 cuartos iguales.&lt;/p&gt;","seed":{"parameters":[],"calculated":[{"name":"A1","label":"la mitad","function":"","incorrect":true,"group":1},{"name":"A2","label":"un cuarto","function":"","group":1}],"uniques":true},"algorithm":{"name":"groupResponses","template":"Cloze with drop down"}}</v>
      </c>
      <c r="C521" s="204" t="str">
        <f t="shared" si="4"/>
        <v>#REF!</v>
      </c>
      <c r="D521" s="205" t="str">
        <f t="shared" si="2"/>
        <v>#REF!</v>
      </c>
    </row>
    <row r="522" ht="15.75" customHeight="1">
      <c r="A522" s="204" t="str">
        <f>Seeds!AA551</f>
        <v>M1-G-16a-I-1</v>
      </c>
      <c r="B522" s="204" t="str">
        <f>Seeds!Z551</f>
        <v>{"id":"M1-G-16a-I-1","stimulus":"&lt;p&gt;Indica las rectas que se cortan.&lt;/p&gt;","hint":"&lt;p&gt;Dos rectas que se cortan tienen un punto en común. Si no se cortan no tienen ningún punto en común.&lt;/p&gt;","feedback":"&lt;p&gt;Dos rectas que se cortan tienen un punto en común. Si no se cortan no tienen ningún punto en común.&lt;/p&gt;","seed":{"parameters":[],"calculated":[{"name":"A1","label":"{{function}}","function":"&lt;div style=\"display:flex; justify-content:center;\"&gt;&lt;img src=\"https://blueberry-assets.oneclick.es/M1_G_16a_1.svg\" width=\"300\"&gt;&lt;/img&gt;&lt;/div&gt;"},{"name":"A2","label":"{{function}}","function":"&lt;div style=\"display:flex; justify-content:center;\"&gt;&lt;img src=\"https://blueberry-assets.oneclick.es/M1_G_16a_2.svg\" width=\"300\"&gt;&lt;/img&gt;&lt;/div&gt;"},{"name":"A3","label":"{{function}}","function":"&lt;div style=\"display:flex; justify-content:center;\"&gt;&lt;img src=\"https://blueberry-assets.oneclick.es/M1_G_16a_3.svg\" width=\"300\"&gt;&lt;/img&gt;&lt;/div&gt;","incorrect":true},{"name":"A4","label":"{{function}}","function":"&lt;div style=\"display:flex; justify-content:center;\"&gt;&lt;img src=\"https://blueberry-assets.oneclick.es/M1_G_16a_4.svg\" width=\"300\"&gt;&lt;/img&gt;&lt;/div&gt;","incorrect":true},{"name":"A5","label":"{{function}}","function":"&lt;div style=\"display:flex; justify-content:center;\"&gt;&lt;img src=\"https://blueberry-assets.oneclick.es/M1_G_16a_5.svg\" width=\"300\"&gt;&lt;/img&gt;&lt;/div&gt;","incorrect":true}],"uniques":true},"algorithm":{"name":"trueFalse","template":"Multiple choice – standard","params":{"countCorrect":1,"countIncorrect":2,"showCheckIcon":false,"columns":3}}}</v>
      </c>
      <c r="C522" s="204" t="str">
        <f t="shared" si="4"/>
        <v>#REF!</v>
      </c>
      <c r="D522" s="205" t="str">
        <f t="shared" si="2"/>
        <v>#REF!</v>
      </c>
    </row>
    <row r="523" ht="15.75" customHeight="1">
      <c r="A523" s="204" t="str">
        <f>Seeds!AA552</f>
        <v>M1-G-16a-I-2</v>
      </c>
      <c r="B523" s="204" t="str">
        <f>Seeds!Z552</f>
        <v>{"id":"M1-G-16a-I-2","stimulus":"&lt;p&gt;Indica las rectas que no se cortan.&lt;/p&gt;","hint":"&lt;p&gt;Dos rectas que se cortan tienen un punto en común. Si no se cortan no tienen ningún punto en común.&lt;/p&gt;","feedback":"&lt;p&gt;Dos rectas que se cortan tienen un punto en común. Si no se cortan no tienen ningún punto en común.&lt;/p&gt;","seed":{"parameters":[],"calculated":[{"name":"A1","label":"{{function}}","function":"&lt;div style=\"display:flex; justify-content:center;\"&gt;&lt;img src=\"https://blueberry-assets.oneclick.es/M1_G_16a_1.svg\" width=\"300\"&gt;&lt;/img&gt;&lt;/div&gt;","incorrect":true},{"name":"A2","label":"{{function}}","function":"&lt;div style=\"display:flex; justify-content:center;\"&gt;&lt;img src=\"https://blueberry-assets.oneclick.es/M1_G_16a_2.svg\" width=\"300\"&gt;&lt;/img&gt;&lt;/div&gt;","incorrect":true},{"name":"A3","label":"{{function}}","function":"&lt;div style=\"display:flex; justify-content:center;\"&gt;&lt;img src=\"https://blueberry-assets.oneclick.es/M1_G_16a_3.svg\" width=\"300\"&gt;&lt;/img&gt;&lt;/div&gt;"},{"name":"A4","label":"{{function}}","function":"&lt;div style=\"display:flex; justify-content:center;\"&gt;&lt;img src=\"https://blueberry-assets.oneclick.es/M1_G_16a_4.svg\" width=\"300\"&gt;&lt;/img&gt;&lt;/div&gt;"},{"name":"A5","label":"{{function}}","function":"&lt;div style=\"display:flex; justify-content:center;\"&gt;&lt;img src=\"https://blueberry-assets.oneclick.es/M1_G_16a_5.svg\" width=\"300\"&gt;&lt;/img&gt;&lt;/div&gt;"}],"uniques":true},"algorithm":{"name":"trueFalse","template":"Multiple choice – standard","params":{"countCorrect":1,"countIncorrect":2,"showCheckIcon":false,"columns":3}}}</v>
      </c>
      <c r="C523" s="204" t="str">
        <f t="shared" si="4"/>
        <v>#REF!</v>
      </c>
      <c r="D523" s="205" t="str">
        <f t="shared" si="2"/>
        <v>#REF!</v>
      </c>
    </row>
    <row r="524" ht="15.75" customHeight="1">
      <c r="A524" s="204" t="str">
        <f>Seeds!AA553</f>
        <v>M1-G-16a-E-1</v>
      </c>
      <c r="B524" s="204" t="str">
        <f>Seeds!Z553</f>
        <v>{"id":"M1-G-16a-E-1","stimulus":"&lt;p&gt;Observa la imagen y completa la frase.&lt;/p&gt;&lt;div style=\"display:flex; justify-content:center;\"&gt;&lt;img src=\"https://blueberry-assets.oneclick.es/M1_G_16a_1.svg\" width=\"300\"&gt;&lt;/img&gt;&lt;/div&gt;","template":"&lt;p&gt;Las rectas {{response}}.&lt;/p&gt;","hint":"&lt;p&gt;Dos rectas que se cortan tienen un punto en común. Si no se cortan no tienen ningún punto en común.&lt;/p&gt;","feedback":"&lt;p&gt;Dos rectas que se cortan tienen un punto en común. Si no se cortan no tienen ningún punto en común.&lt;/p&gt;","seed":{"parameters":[],"calculated":[{"name":"A1","label":"se cortan","function":"","group":1},{"name":"A2","label":"no se cortan","function":"","incorrect":true,"group":1}],"uniques":true},"algorithm":{"name":"groupResponses","template":"Cloze with drop down"}}</v>
      </c>
      <c r="C524" s="204" t="str">
        <f t="shared" si="4"/>
        <v>#REF!</v>
      </c>
      <c r="D524" s="205" t="str">
        <f t="shared" si="2"/>
        <v>#REF!</v>
      </c>
    </row>
    <row r="525" ht="15.75" customHeight="1">
      <c r="A525" s="204" t="str">
        <f>Seeds!AA554</f>
        <v>M1-G-16a-E-2</v>
      </c>
      <c r="B525" s="204" t="str">
        <f>Seeds!Z554</f>
        <v>{"id":"M1-G-16a-E-2","stimulus":"&lt;p&gt;Observa la imagen y completa la frase.&lt;/p&gt;&lt;div style=\"display:flex; justify-content:center;\"&gt;&lt;img src=\"https://blueberry-assets.oneclick.es/M1_G_16a_5.svg\" width=\"300\"&gt;&lt;/img&gt;&lt;/div&gt;","template":"&lt;p&gt;Las rectas {{response}}.&lt;/p&gt;","hint":"&lt;p&gt;Dos rectas que se cortan tienen un punto en común. Si no se cortan no tienen ningún punto en común.&lt;/p&gt;","feedback":"&lt;p&gt;Dos rectas que se cortan tienen un punto en común. Si no se cortan no tienen ningún punto en común.&lt;/p&gt;","seed":{"parameters":[],"calculated":[{"name":"A1","label":"se cortan","function":"","incorrect":true,"group":1},{"name":"A2","label":"no se cortan","function":"","group":1}],"uniques":true},"algorithm":{"name":"groupResponses","template":"Cloze with drop down"}}</v>
      </c>
      <c r="C525" s="204" t="str">
        <f t="shared" si="4"/>
        <v>#REF!</v>
      </c>
      <c r="D525" s="205" t="str">
        <f t="shared" si="2"/>
        <v>#REF!</v>
      </c>
    </row>
    <row r="526" ht="15.75" customHeight="1">
      <c r="A526" s="204" t="str">
        <f>Seeds!AA555</f>
        <v>M1-G-17a-I-1</v>
      </c>
      <c r="B526" s="204" t="str">
        <f>Seeds!Z555</f>
        <v>{"id":"M1-G-17a-I-1","stimulus":"&lt;p&gt;Indica cuál de las siguientes figuras es simétrica.&lt;/p&gt;","hint":"&lt;div style=\"display:flex; justify-content:center;\"&gt;&lt;img src=\"https://blueberry-assets.oneclick.es/M1_G_17a_19.svg\" width=\"500\"&gt;&lt;/img&gt;&lt;/div&gt;","feedback":"&lt;div style=\"display:flex; justify-content:center;\"&gt;&lt;img src=\"https://blueberry-assets.oneclick.es/M1_G_17a_19.svg\" width=\"500\"&gt;&lt;/img&gt;&lt;/div&gt;","seed":{"parameters":[],"calculated":[{"name":"A1","label":"{{function}}","function":"&lt;div style=\"display:flex; justify-content:center;\"&gt;&lt;img src=\"https://blueberry-assets.oneclick.es/M1_G_17a_1.svg\" width=\"300\"&gt;&lt;/img&gt;&lt;/div&gt;"},{"name":"A2","label":"{{function}}","function":"&lt;div style=\"display:flex; justify-content:center;\"&gt;&lt;img src=\"https://blueberry-assets.oneclick.es/M1_G_17a_2.svg\" width=\"300\"&gt;&lt;/img&gt;&lt;/div&gt;"},{"name":"A3","label":"{{function}}","function":"&lt;div style=\"display:flex; justify-content:center;\"&gt;&lt;img src=\"https://blueberry-assets.oneclick.es/M1_G_17a_3.svg\" width=\"300\"&gt;&lt;/img&gt;&lt;/div&gt;","incorrect":true},{"name":"A4","label":"{{function}}","function":"&lt;div style=\"display:flex; justify-content:center;\"&gt;&lt;img src=\"https://blueberry-assets.oneclick.es/M1_G_17a_4.svg\" width=\"300\"&gt;&lt;/img&gt;&lt;/div&gt;","incorrect":true},{"name":"A5","label":"{{function}}","function":"&lt;div style=\"display:flex; justify-content:center;\"&gt;&lt;img src=\"https://blueberry-assets.oneclick.es/M1_G_17a_5.svg\" width=\"300\"&gt;&lt;/img&gt;&lt;/div&gt;","incorrect":true}],"uniques":true},"algorithm":{"name":"trueFalse","template":"Multiple choice – standard","params":{"countCorrect":1,"countIncorrect":2,"showCheckIcon":false,"columns":3}}}</v>
      </c>
      <c r="C526" s="204" t="str">
        <f t="shared" si="4"/>
        <v>#REF!</v>
      </c>
      <c r="D526" s="205" t="str">
        <f t="shared" si="2"/>
        <v>#REF!</v>
      </c>
    </row>
    <row r="527" ht="15.75" customHeight="1">
      <c r="A527" s="204" t="str">
        <f>Seeds!AA556</f>
        <v>M1-G-17a-I-2</v>
      </c>
      <c r="B527" s="204" t="str">
        <f>Seeds!Z556</f>
        <v>{"id":"M1-G-17a-I-2","stimulus":"&lt;p&gt;Indica cuál de las siguientes figuras es simétrica.&lt;/p&gt;","hint":"&lt;div style=\"display:flex; justify-content:center;\"&gt;&lt;img src=\"https://blueberry-assets.oneclick.es/M1_G_17a_19.svg\" width=\"500\"&gt;&lt;/img&gt;&lt;/div&gt;","feedback":"&lt;div style=\"display:flex; justify-content:center;\"&gt;&lt;img src=\"https://blueberry-assets.oneclick.es/M1_G_17a_19.svg\" width=\"500\"&gt;&lt;/img&gt;&lt;/div&gt;","seed":{"parameters":[],"calculated":[{"name":"A1","label":"{{function}}","function":"&lt;div style=\"display:flex; justify-content:center;\"&gt;&lt;img src=\"https://blueberry-assets.oneclick.es/M1_G_17a_6.svg\" width=\"300\"&gt;&lt;/img&gt;&lt;/div&gt;"},{"name":"A2","label":"{{function}}","function":"&lt;div style=\"display:flex; justify-content:center;\"&gt;&lt;img src=\"https://blueberry-assets.oneclick.es/M1_G_17a_7.svg\" width=\"300\"&gt;&lt;/img&gt;&lt;/div&gt;"},{"name":"A3","label":"{{function}}","function":"&lt;div style=\"display:flex; justify-content:center;\"&gt;&lt;img src=\"https://blueberry-assets.oneclick.es/M1_G_17a_8.svg\" width=\"300\"&gt;&lt;/img&gt;&lt;/div&gt;","incorrect":true},{"name":"A4","label":"{{function}}","function":"&lt;div style=\"display:flex; justify-content:center;\"&gt;&lt;img src=\"https://blueberry-assets.oneclick.es/M1_G_17a_9.svg\" width=\"300\"&gt;&lt;/img&gt;&lt;/div&gt;","incorrect":true},{"name":"A5","label":"{{function}}","function":"&lt;div style=\"display:flex; justify-content:center;\"&gt;&lt;img src=\"https://blueberry-assets.oneclick.es/M1_G_17a_10.svg\" width=\"300\"&gt;&lt;/img&gt;&lt;/div&gt;","incorrect":true}],"uniques":true},"algorithm":{"name":"trueFalse","template":"Multiple choice – standard","params":{"countCorrect":1,"countIncorrect":2,"showCheckIcon":false,"columns":3}}}</v>
      </c>
      <c r="C527" s="204" t="str">
        <f t="shared" si="4"/>
        <v>#REF!</v>
      </c>
      <c r="D527" s="205" t="str">
        <f t="shared" si="2"/>
        <v>#REF!</v>
      </c>
    </row>
    <row r="528" ht="15.75" customHeight="1">
      <c r="A528" s="204" t="str">
        <f>Seeds!AA557</f>
        <v>M1-G-17a-I-3</v>
      </c>
      <c r="B528" s="204" t="str">
        <f>Seeds!Z557</f>
        <v>{"id":"M1-G-17a-I-3","stimulus":"&lt;p&gt;Indica cuál de las siguientes figuras es simétrica.&lt;/p&gt;","hint":"&lt;div style=\"display:flex; justify-content:center;\"&gt;&lt;img src=\"https://blueberry-assets.oneclick.es/M1_G_17a_19.svg\" width=\"500\"&gt;&lt;/img&gt;&lt;/div&gt;","feedback":"&lt;div style=\"display:flex; justify-content:center;\"&gt;&lt;img src=\"https://blueberry-assets.oneclick.es/M1_G_17a_19.svg\" width=\"500\"&gt;&lt;/img&gt;&lt;/div&gt;","seed":{"parameters":[],"calculated":[{"name":"A1","label":"{{function}}","function":"&lt;div style=\"display:flex; justify-content:center;\"&gt;&lt;img src=\"https://blueberry-assets.oneclick.es/M1_G_17a_11.svg\" width=\"300\"&gt;&lt;/img&gt;&lt;/div&gt;"},{"name":"A2","label":"{{function}}","function":"&lt;div style=\"display:flex; justify-content:center;\"&gt;&lt;img src=\"https://blueberry-assets.oneclick.es/M1_G_17a_12.svg\" width=\"300\"&gt;&lt;/img&gt;&lt;/div&gt;"},{"name":"A3","label":"{{function}}","function":"&lt;div style=\"display:flex; justify-content:center;\"&gt;&lt;img src=\"https://blueberry-assets.oneclick.es/M1_G_17a_13.svg\" width=\"300\"&gt;&lt;/img&gt;&lt;/div&gt;","incorrect":true},{"name":"A4","label":"{{function}}","function":"&lt;div style=\"display:flex; justify-content:center;\"&gt;&lt;img src=\"https://blueberry-assets.oneclick.es/M1_G_17a_14.svg\" width=\"300\"&gt;&lt;/img&gt;&lt;/div&gt;","incorrect":true},{"name":"A5","label":"{{function}}","function":"&lt;div style=\"display:flex; justify-content:center;\"&gt;&lt;img src=\"https://blueberry-assets.oneclick.es/M1_G_17a_15.svg\" width=\"300\"&gt;&lt;/img&gt;&lt;/div&gt;","incorrect":true}],"uniques":true},"algorithm":{"name":"trueFalse","template":"Multiple choice – standard","params":{"countCorrect":1,"countIncorrect":2,"showCheckIcon":false,"columns":3}}}</v>
      </c>
      <c r="C528" s="204" t="str">
        <f t="shared" si="4"/>
        <v>#REF!</v>
      </c>
      <c r="D528" s="205" t="str">
        <f t="shared" si="2"/>
        <v>#REF!</v>
      </c>
    </row>
    <row r="529" ht="15.75" customHeight="1">
      <c r="A529" s="204" t="str">
        <f>Seeds!AA558</f>
        <v>M1-G-17a-E-1</v>
      </c>
      <c r="B529" s="204" t="str">
        <f>Seeds!Z558</f>
        <v>{"id":"M1-G-17a-E-1","stimulus":"&lt;p&gt;Observa la imagen y completa la oración.&lt;/p&gt;&lt;div style=\"display:flex; justify-content:center;\"&gt;&lt;img src=\"https://blueberry-assets.oneclick.es/M1_G_17a_16.svg\" width=\"300\"&gt;&lt;/img&gt;&lt;/div&gt;","template":"&lt;p&gt;Es una figura {{response}} simetría.&lt;/p&gt;","hint":"&lt;div style=\"display:flex; justify-content:center;\"&gt;&lt;img src=\"https://blueberry-assets.oneclick.es/M1_G_17a_19.svg\" width=\"425\"&gt;&lt;/img&gt;&lt;/div&gt;","feedback":"&lt;div style=\"display:flex; justify-content:center;\"&gt;&lt;img src=\"https://blueberry-assets.oneclick.es/M1_G_17a_19.svg\" width=\"425\"&gt;&lt;/img&gt;&lt;/div&gt;","seed":{"parameters":[],"calculated":[{"name":"A1","label":"con","function":"","group":1},{"name":"A2","label":"sin","function":"","incorrect":true,"group":1}],"uniques":true},"algorithm":{"name":"groupResponses","template":"Cloze with drop down"}}</v>
      </c>
      <c r="C529" s="204" t="str">
        <f t="shared" si="4"/>
        <v>#REF!</v>
      </c>
      <c r="D529" s="205" t="str">
        <f t="shared" si="2"/>
        <v>#REF!</v>
      </c>
    </row>
    <row r="530" ht="15.75" customHeight="1">
      <c r="A530" s="204" t="str">
        <f>Seeds!AA559</f>
        <v>M1-G-17a-E-2</v>
      </c>
      <c r="B530" s="204" t="str">
        <f>Seeds!Z559</f>
        <v>{"id":"M1-G-17a-E-2","stimulus":"&lt;p&gt;Observa la imagen y completa la oración.&lt;/p&gt;&lt;div style=\"display:flex; justify-content:center;\"&gt;&lt;img src=\"https://blueberry-assets.oneclick.es/M1_G_17a_17.svg\" width=\"300\"&gt;&lt;/img&gt;&lt;/div&gt;","template":"&lt;p&gt;Es una figura {{response}} simetría.&lt;/p&gt;","hint":"&lt;div style=\"display:flex; justify-content:center;\"&gt;&lt;img src=\"https://blueberry-assets.oneclick.es/M1_G_17a_19.svg\" width=\"425\"&gt;&lt;/img&gt;&lt;/div&gt;","feedback":"&lt;div style=\"display:flex; justify-content:center;\"&gt;&lt;img src=\"https://blueberry-assets.oneclick.es/M1_G_17a_19.svg\" width=\"425\"&gt;&lt;/img&gt;&lt;/div&gt;","seed":{"parameters":[],"calculated":[{"name":"A1","label":"con","function":"","group":1},{"name":"A2","label":"sin","function":"","incorrect":true,"group":1}],"uniques":true},"algorithm":{"name":"groupResponses","template":"Cloze with drop down"}}</v>
      </c>
      <c r="C530" s="204" t="str">
        <f t="shared" si="4"/>
        <v>#REF!</v>
      </c>
      <c r="D530" s="205" t="str">
        <f t="shared" si="2"/>
        <v>#REF!</v>
      </c>
    </row>
    <row r="531" ht="15.75" customHeight="1">
      <c r="A531" s="204" t="str">
        <f>Seeds!AA560</f>
        <v>M1-G-17a-E-3</v>
      </c>
      <c r="B531" s="204" t="str">
        <f>Seeds!Z560</f>
        <v>{"id":"M1-G-17a-E-3","stimulus":"&lt;p&gt;Observa la imagen y completa la oración.&lt;/p&gt;&lt;div style=\"display:flex; justify-content:center;\"&gt;&lt;img src=\"https://blueberry-assets.oneclick.es/M1_G_17a_18.svg\" width=\"300\"&gt;&lt;/img&gt;&lt;/div&gt;","template":"&lt;p&gt;Es una figura {{response}} simetría.&lt;/p&gt;","hint":"&lt;div style=\"display:flex; justify-content:center;\"&gt;&lt;img src=\"https://blueberry-assets.oneclick.es/M1_G_17a_19.svg\" width=\"425\"&gt;&lt;/img&gt;&lt;/div&gt;","feedback":"&lt;div style=\"display:flex; justify-content:center;\"&gt;&lt;img src=\"https://blueberry-assets.oneclick.es/M1_G_17a_19.svg\" width=\"425\"&gt;&lt;/img&gt;&lt;/div&gt;","seed":{"parameters":[],"calculated":[{"name":"A1","label":"con","function":"","incorrect":true,"group":1},{"name":"A2","label":"sin","function":"","group":1}],"uniques":true},"algorithm":{"name":"groupResponses","template":"Cloze with drop down"}}</v>
      </c>
      <c r="C531" s="204" t="str">
        <f t="shared" si="4"/>
        <v>#REF!</v>
      </c>
      <c r="D531" s="205" t="str">
        <f t="shared" si="2"/>
        <v>#REF!</v>
      </c>
    </row>
    <row r="532" ht="15.75" customHeight="1">
      <c r="A532" s="204" t="str">
        <f>Seeds!AA561</f>
        <v>M1-EyP-1a-I-1</v>
      </c>
      <c r="B532" s="204" t="str">
        <f>Seeds!Z561</f>
        <v>{"id":"M1-EyP-1a-I-1","stimulus":"&lt;p&gt;Arrastra el número de insectos de cada tipo.&lt;/p&gt;&lt;p&gt;&lt;div style=\"display:flex; justify-content:center; \"&gt;&lt;img src=\"https://blueberry-assets.oneclick.es/M1_EyP_1a_1.svg\" width=\"250\"&gt;&lt;/img&gt;&lt;/div&gt;&lt;/p&gt;","template":"&lt;table style=\"width: 100%; background: none !important;\"&gt;&lt;tbody&gt;&lt;tr&gt;&lt;td style=\"width: 15%; text-align: center; border: none; vertical-align: middle;\"&gt;&lt;/td&gt;&lt;td style=\"width: 25%; text-align: center; \"&gt;&lt;div style=\"display:flex; justify-content:center; vertical-align: middle;\"&gt;&lt;img src=\"https://blueberry-assets.oneclick.es/M1_EyP_1a_2.svg\" width=\"100\"&gt;&lt;/img&gt;&lt;/div&gt;&lt;/td&gt;&lt;td style=\"width: 25%; text-align: center; vertical-align: middle;\"&gt;&lt;div style=\"display:flex; justify-content:center;\"&gt;&lt;img src=\"https://blueberry-assets.oneclick.es/M1_NyO_4a_2.svg\" width=\"150\"&gt;&lt;/img&gt;&lt;/div&gt;&lt;/td&gt;&lt;td style=\"width: 25%; text-align: center; \"&gt;&lt;div style=\"display:flex; justify-content:center;\"&gt;&lt;img src=\"https://blueberry-assets.oneclick.es/M1_EyP_1a_3.svg\" width=\"100\"&gt;&lt;/img&gt;&lt;/div&gt;&lt;/td&gt;&lt;/tr&gt;&lt;tr&gt;&lt;td style=\"width: 25%; text-align: center; background-color: #C77CB7; vertical-align: middle;\"&gt;&lt;strong&gt;&lt;span style=\"color: rgb(255, 255, 255);\"&gt;Números de insectos&lt;/span&gt;&lt;/strong&gt;&lt;/td&gt;&lt;td style=\"width: 15%; text-align: center; vertical-align: middle;\"&gt;{{response}}&lt;/td&gt;&lt;td style=\"width: 25%; text-align: center; vertical-align: middle;\"&gt;{{response}}&lt;/td&gt;&lt;td style=\"width: 25%; text-align: center; vertical-align: middle;\"&gt;{{response}}&lt;/td&gt;&lt;/tr&gt;&lt;/tbody&gt;&lt;/table&gt;","hint":"&lt;p&gt;Cuenta las veces que se repite cada insecto en la imagen.&lt;/p&gt;","feedback":"&lt;p&gt;Cuenta las veces que se repite cada insecto en la imagen.&lt;/p&gt;","seed":{"parameters":[],"calculated":[{"name":"A1","label":"{{function}}","function":"4","feedback":"&lt;p&gt;La hormiga se repite cuatro veces.&lt;/p&gt;"},{"name":"A2","label":"{{function}}","function":"2","feedback":"&lt;p&gt;La abeja se repite dos veces.&lt;/p&gt;"},{"name":"A3","label":"{{function}}","function":"3","feedback":"&lt;p&gt;El caracol se repite tres veces.&lt;/p&gt;"}],"uniques":true},"algorithm":{"name":"calculateOperation","template":"Cloze with drag &amp; drop","params":{"keyboard":"NUMERICAL"}}}</v>
      </c>
      <c r="C532" s="204" t="str">
        <f t="shared" si="4"/>
        <v>#REF!</v>
      </c>
      <c r="D532" s="205" t="str">
        <f t="shared" si="2"/>
        <v>#REF!</v>
      </c>
    </row>
    <row r="533" ht="15.75" customHeight="1">
      <c r="A533" s="204" t="str">
        <f>Seeds!AA562</f>
        <v>M1-EyP-1a-I-2</v>
      </c>
      <c r="B533" s="204" t="str">
        <f>Seeds!Z562</f>
        <v>{"id":"M1-EyP-1a-I-2","stimulus":"&lt;p&gt;Arrastra el número de vehículos que hay de cada tipo.&lt;/p&gt;&lt;p&gt;&lt;div style=\"display:flex; justify-content:center; \"&gt;&lt;img src=\"https://blueberry-assets.oneclick.es/M1_EyP_1a_4.svg\" width=\"250\"&gt;&lt;/img&gt;&lt;/div&gt;&lt;/p&gt;","template":"&lt;table style=\"width: 100%; background: none !important;\"&gt;&lt;tbody&gt;&lt;tr&gt;&lt;td style=\"width: 15%; text-align: center; border: none; vertical-align: middle;\"&gt;&lt;/td&gt;&lt;td style=\"width: 25%; text-align: center; \"&gt;&lt;div style=\"display:flex; justify-content:center; vertical-align: middle;\"&gt;&lt;img src=\"https://blueberry-assets.oneclick.es/M1_EyP_1a_5.svg\" width=\"100\"&gt;&lt;/img&gt;&lt;/div&gt;&lt;/td&gt;&lt;td style=\"width: 25%; text-align: center; vertical-align: middle;\"&gt;&lt;div style=\"display:flex; justify-content:center;\"&gt;&lt;img src=\"https://blueberry-assets.oneclick.es/M1_EyP_1a_5b.svg\" width=\"100\"&gt;&lt;/img&gt;&lt;/div&gt;&lt;/td&gt;&lt;td style=\"width: 25%; text-align: center; \"&gt;&lt;div style=\"display:flex; justify-content:center;\"&gt;&lt;img src=\"https://blueberry-assets.oneclick.es/M1_NyO_2a_2.svg\" width=\"100\"&gt;&lt;/img&gt;&lt;/div&gt;&lt;/td&gt;&lt;/tr&gt;&lt;tr&gt;&lt;td style=\"width: 25%; text-align: center; background-color: #C77CB7; vertical-align: middle;\"&gt;&lt;strong&gt;&lt;span style=\"color: rgb(255, 255, 255);\"&gt;Números de vehículos&lt;/span&gt;&lt;/strong&gt;&lt;/td&gt;&lt;td style=\"width: 15%; text-align: center; vertical-align: middle;\"&gt;{{response}}&lt;/td&gt;&lt;td style=\"width: 25%; text-align: center; vertical-align: middle;\"&gt;{{response}}&lt;/td&gt;&lt;td style=\"width: 25%; text-align: center; vertical-align: middle;\"&gt;{{response}}&lt;/td&gt;&lt;/tr&gt;&lt;/tbody&gt;&lt;/table&gt;","hint":"&lt;p&gt;Cuenta las veces que se repite cada vehículo en la imagen.&lt;/p&gt;","feedback":"&lt;p&gt;Cuenta las veces que se repite cada vehículo en la imagen.&lt;/p&gt;","seed":{"parameters":[],"calculated":[{"name":"A1","label":"{{function}}","function":"5","feedback":"&lt;p&gt;El autobús se repite 5 veces.&lt;/p&gt;"},{"name":"A2","label":"{{function}}","function":"4","feedback":"&lt;p&gt;El coche se repite 4 veces.&lt;/p&gt;"},{"name":"A3","label":"{{function}}","function":"4","feedback":"&lt;p&gt;La bicicleta se repite 4 veces.&lt;/p&gt;"}],"uniques":true},"algorithm":{"name":"calculateOperation","template":"Cloze with drag &amp; drop","params":{"keyboard":"NUMERICAL"}}}</v>
      </c>
      <c r="C533" s="204" t="str">
        <f t="shared" si="4"/>
        <v>#REF!</v>
      </c>
      <c r="D533" s="205" t="str">
        <f t="shared" si="2"/>
        <v>#REF!</v>
      </c>
    </row>
    <row r="534" ht="15.75" customHeight="1">
      <c r="A534" s="204" t="str">
        <f>Seeds!AA563</f>
        <v>M1-EyP-1a-I-3</v>
      </c>
      <c r="B534" s="204" t="str">
        <f>Seeds!Z563</f>
        <v>{"id":"M1-EyP-1a-I-3","stimulus":"&lt;p&gt;Arrastra el número de frutas que hay de cada tipo.&lt;/p&gt;&lt;p&gt;&lt;div style=\"display:flex; justify-content:center; \"&gt;&lt;img src=\"https://blueberry-assets.oneclick.es/M1_EyP_1a_6.svg\" width=\"250\"&gt;&lt;/img&gt;&lt;/div&gt;&lt;/p&gt;","template":"&lt;table style=\"width: 100%; background: none !important;\"&gt;&lt;tbody&gt;&lt;tr&gt;&lt;td style=\"width: 15%; text-align: center; border: none; vertical-align: middle;\"&gt;&lt;/td&gt;&lt;td style=\"width: 25%; text-align: center; \"&gt;&lt;div style=\"display:flex; justify-content:center; vertical-align: middle;\"&gt;&lt;img src=\"https://blueberry-assets.oneclick.es/M1_EyP_1a_7.svg\" width=\"100\"&gt;&lt;/img&gt;&lt;/div&gt;&lt;/td&gt;&lt;td style=\"width: 25%; text-align: center; vertical-align: middle;\"&gt;&lt;div style=\"display:flex; justify-content:center;\"&gt;&lt;img src=\"https://blueberry-assets.oneclick.es/M1_EyP_1a_8.svg\" width=\"100\"&gt;&lt;/img&gt;&lt;/div&gt;&lt;/td&gt;&lt;td style=\"width: 25%; text-align: center; \"&gt;&lt;div style=\"display:flex; justify-content:center;\"&gt;&lt;img src=\"https://blueberry-assets.oneclick.es/M1_EyP_1a_9.svg\" width=\"100\"&gt;&lt;/img&gt;&lt;/div&gt;&lt;/td&gt;&lt;/tr&gt;&lt;tr&gt;&lt;td style=\"width: 25%; text-align: center; background-color: #C77CB7; vertical-align: middle;\"&gt;&lt;strong&gt;&lt;span style=\"color: rgb(255, 255, 255);\"&gt;Números de vehículos&lt;/span&gt;&lt;/strong&gt;&lt;/td&gt;&lt;td style=\"width: 15%; text-align: center; vertical-align: middle;\"&gt;{{response}}&lt;/td&gt;&lt;td style=\"width: 25%; text-align: center; vertical-align: middle;\"&gt;{{response}}&lt;/td&gt;&lt;td style=\"width: 25%; text-align: center; vertical-align: middle;\"&gt;{{response}}&lt;/td&gt;&lt;/tr&gt;&lt;/tbody&gt;&lt;/table&gt;","hint":"&lt;p&gt;Cuenta las veces que se repite cada fruta en la imagen.&lt;/p&gt;","feedback":"&lt;p&gt;Cuenta las veces que se repite cada fruta en la imagen.&lt;/p&gt;","seed":{"parameters":[],"calculated":[{"name":"A1","label":"{{function}}","function":"3","feedback":"&lt;p&gt;La cereza se repite 3 veces.&lt;/p&gt;"},{"name":"A2","label":"{{function}}","function":"4","feedback":"&lt;p&gt;La piña se repite 4 veces.&lt;/p&gt;"},{"name":"A3","label":"{{function}}","function":"2","feedback":"&lt;p&gt;La uva se repite 2 veces.&lt;/p&gt;"}],"uniques":true},"algorithm":{"name":"calculateOperation","template":"Cloze with drag &amp; drop","params":{"keyboard":"NUMERICAL"}}}</v>
      </c>
      <c r="C534" s="204" t="str">
        <f t="shared" si="4"/>
        <v>#REF!</v>
      </c>
      <c r="D534" s="205" t="str">
        <f t="shared" si="2"/>
        <v>#REF!</v>
      </c>
    </row>
    <row r="535" ht="15.75" customHeight="1">
      <c r="A535" s="204" t="str">
        <f>Seeds!AA564</f>
        <v>M1-EyP-1a-E-1</v>
      </c>
      <c r="B535" s="204" t="str">
        <f>Seeds!Z564</f>
        <v>{
    "id": "M1-EyP-1a-E-1",
    "stimulus": "&lt;p&gt;Ayuda a Analia a escribir en una tabla el número de helados que ha vendido hoy.&lt;/p&gt;&lt;p&gt;&lt;div style=\"display:flex; justify-content:center; \"&gt;&lt;img src=\"https://blueberry-assets.oneclick.es/M1_EyP_1a_10.svg\" width=\"250\"&gt;&lt;/img&gt;&lt;/div&gt;&lt;/p&gt;",
    "template": "&lt;table style=\"width: 100%; background: none !important;\"&gt;&lt;tbody&gt;&lt;tr&gt;&lt;td style=\"width: 15%; text-align: center; border: none; vertical-align: middle;\"&gt;&lt;/td&gt;&lt;td style=\"width: 25%; text-align: center; \"&gt;&lt;div style=\"display:flex; justify-content:center; vertical-align: middle;\"&gt;&lt;img src=\"https://blueberry-assets.oneclick.es/M1_EyP_1a_11.svg\" width=\"100\"&gt;&lt;/img&gt;&lt;/div&gt;&lt;/td&gt;&lt;td style=\"width: 25%; text-align: center; vertical-align: middle;\"&gt;&lt;div style=\"display:flex; justify-content:center;\"&gt;&lt;img src=\"https://blueberry-assets.oneclick.es/M1_EyP_1a_12.svg\" width=\"100\"&gt;&lt;/img&gt;&lt;/div&gt;&lt;/td&gt;&lt;td style=\"width: 25%; text-align: center; \"&gt;&lt;div style=\"display:flex; justify-content:center;\"&gt;&lt;img src=\"https://blueberry-assets.oneclick.es/M1_EyP_1a_13.svg\" width=\"100\"&gt;&lt;/img&gt;&lt;/div&gt;&lt;/td&gt;&lt;/tr&gt;&lt;tr&gt;&lt;td style=\"width: 25%; text-align: center; background-color: #72D2CD;\"&gt;&lt;strong&gt;&lt;span style=\"color: rgb(255, 255, 255);\"&gt;Números de helados vendidos&lt;/span&gt;&lt;/strong&gt;&lt;/td&gt;&lt;td style=\"width: 15%; text-align: center; vertical-align: middle;\"&gt;{{response}}&lt;/td&gt;&lt;td style=\"width: 25%; text-align: center; vertical-align: middle;\"&gt;{{response}}&lt;/td&gt;&lt;td style=\"width: 25%; text-align: center; vertical-align: middle;\"&gt;{{response}}&lt;/td&gt;&lt;/tr&gt;&lt;/tbody&gt;&lt;/table&gt;",
    "hint": "&lt;p&gt;Cuenta las veces que se repite cada helado en la imagen.&lt;/p&gt;",
    "feedback": "&lt;p&gt;Cuenta las veces que se repite cada helado en la imagen.&lt;/p&gt;",
    "seed": {
        "parameters": [],
        "calculated": [
            {
                "name": "A1",
                "label": "{{function}}",
                "function": "5",
                "feedback": "El helado de chocolate se repite 5 veces."
            },
            {
                "name": "A2",
                "label": "{{function}}",
                "function": "3",
                "feedback": "El helado de nata se repite 3 veces."
            },
            {
                "name": "A3",
                "label": "{{function}}",
                "function": "2",
                "feedback": "El helado de naranja se repite 2 veces."
            }
        ],
        "uniques": true
    },
    "algorithm": {
        "name": "calculateOperation",
        "params": {
            "method": "equivLiteral",
            "keyboard": "NUMERICAL"
        }
    }
}</v>
      </c>
      <c r="C535" s="204" t="str">
        <f t="shared" si="4"/>
        <v>#REF!</v>
      </c>
      <c r="D535" s="205" t="str">
        <f t="shared" si="2"/>
        <v>#REF!</v>
      </c>
    </row>
    <row r="536" ht="15.75" customHeight="1">
      <c r="A536" s="204" t="str">
        <f>Seeds!AA565</f>
        <v>M1-EyP-1a-E-2</v>
      </c>
      <c r="B536" s="204" t="str">
        <f>Seeds!Z565</f>
        <v>{
    "id": "M1-EyP-1a-E-2",
    "stimulus": "&lt;p&gt;Escribe en la tabla el número de animales que hay en la imagen.&lt;/p&gt;&lt;p&gt;&lt;div style=\"display:flex; justify-content:center;\"&gt;&lt;img src=\"https://blueberry-assets.oneclick.es/M1_EyP_1a_14.svg\" width=\"450\"&gt;&lt;/img&gt;&lt;/div&gt;&lt;/p&gt;",
    "template": "&lt;table style=\"width: 100%; background: none !important;\"&gt;&lt;tbody&gt;&lt;tr&gt;&lt;td style=\"width: 67.6789%; text-align: center; border: none; background: none !important;\"&gt;&lt;/td&gt;&lt;td style=\"width: 32.0717%; text-align: center; background-color: #72D2CD;\"&gt;&lt;strong&gt;&lt;span style=\"color: rgb(255, 255, 255);\"&gt;Número de animales&lt;/span&gt;&lt;/strong&gt;&lt;/td&gt;&lt;/tr&gt;&lt;tr&gt;&lt;td style=\"width: 67.6789%; text-align: center; \"&gt;&lt;div style=\"display:flex; justify-content:center; vertical-align: middle;\"&gt;&lt;img src=\"https://blueberry-assets.oneclick.es/M1_EyP_1a_15.svg\" width=\"100\"&gt;&lt;/img&gt;&lt;/div&gt;&lt;/td&gt;&lt;td style=\"width: 32.0717%; text-align: center; vertical-align: middle;\"&gt;{{response}}&lt;/td&gt;&lt;/tr&gt;&lt;tr&gt;&lt;td style=\"width: 67.6789%; text-align: center; vertical-align: middle;\"&gt;&lt;div style=\"display:flex; justify-content:center;\"&gt;&lt;img src=\"https://blueberry-assets.oneclick.es/M1_NyO_4a_1.svg\" width=\"100\"&gt;&lt;/img&gt;&lt;/div&gt;&lt;/td&gt;&lt;td style=\"width: 32.0717%; text-align: center; vertical-align: middle;\"&gt;{{response}}&lt;/td&gt;&lt;/tr&gt;&lt;tr&gt;&lt;td style=\"width: 67.6789%; text-align: center; \"&gt;&lt;div style=\"display:flex; justify-content:center;\"&gt;&lt;img src=\"https://blueberry-assets.oneclick.es/M1_EyP_1a_16.svg\" width=\"100\"&gt;&lt;/img&gt;&lt;/div&gt;&lt;/td&gt;&lt;td style=\"width: 32.0717%; text-align: center; vertical-align: middle;\"&gt;{{response}}&lt;/td&gt;&lt;/tr&gt;&lt;/tbody&gt;&lt;/table&gt;",
    "hint": "&lt;p&gt;Cuenta las veces que se repite cada animal en la imagen.&lt;/p&gt;",
    "feedback": "&lt;p&gt;Cuenta las veces que se repite cada animal en la imagen.&lt;/p&gt;",
    "seed": {
        "parameters": [],
        "calculated": [
            {
                "name": "A1",
                "label": "{{function}}",
                "function": "2",
                "feedback": "La jirafa se repite 2 veces."
            },
            {
                "name": "A2",
                "label": "{{function}}",
                "function": "5",
                "feedback": "El elefante se repite 5 veces."
            },
            {
                "name": "A3",
                "label": "{{function}}",
                "function": "4",
                "feedback": "El león se repite 4 veces."
            }
        ],
        "uniques": true
    },
    "algorithm": {
        "name": "calculateOperation",
        "params": {
            "method": "equivLiteral",
            "keyboard": "NUMERICAL"
        }
    }
}</v>
      </c>
      <c r="C536" s="204" t="str">
        <f t="shared" si="4"/>
        <v>#REF!</v>
      </c>
      <c r="D536" s="205" t="str">
        <f t="shared" si="2"/>
        <v>#REF!</v>
      </c>
    </row>
    <row r="537" ht="15.75" customHeight="1">
      <c r="A537" s="204" t="str">
        <f>Seeds!AA566</f>
        <v>M1-EyP-1a-E-3</v>
      </c>
      <c r="B537" s="204" t="str">
        <f>Seeds!Z566</f>
        <v>{"id":"M1-EyP-1a-E-3","stimulus":"&lt;p&gt;Escribe en la tabla el número de juguetes que tiene Paula.&lt;/p&gt;&lt;p&gt;&lt;div style=\"display:flex; justify-content:center;\"&gt;&lt;img src=\"https://blueberry-assets.oneclick.es/M1_EyP_1a_17.svg\" width=\"300\"&gt;&lt;/img&gt;&lt;/div&gt;&lt;/p&gt;","template":"&lt;table style=\"width: 100%; background: none !important;\"&gt;&lt;tbody&gt;&lt;tr&gt;&lt;td style=\"width: 67.6789%; text-align: center; border: none; background: none !important;\"&gt;&lt;/td&gt;&lt;td style=\"width: 32.0717%; text-align: center; background-color: #72D2CD;\"&gt;&lt;strong&gt;&lt;span style=\"color: rgb(255, 255, 255);\"&gt;Número de juguetes&lt;/span&gt;&lt;/strong&gt;&lt;/td&gt;&lt;/tr&gt;&lt;tr&gt;&lt;td style=\"width: 67.6789%; text-align: center; \"&gt;&lt;div style=\"display:flex; justify-content:center; vertical-align: middle;\"&gt;&lt;img src=\"https://blueberry-assets.oneclick.es/M1_EyP_1a_18.svg\" width=\"100\"&gt;&lt;/img&gt;&lt;/div&gt;&lt;/td&gt;&lt;td style=\"width: 32.0717%; text-align: center; vertical-align: middle;\"&gt;{{response}}&lt;/td&gt;&lt;/tr&gt;&lt;tr&gt;&lt;td style=\"width: 67.6789%; text-align: center; vertical-align: middle;\"&gt;&lt;div style=\"display:flex; justify-content:center;\"&gt;&lt;img src=\"https://blueberry-assets.oneclick.es/M1_NyO_1a_1.svg\" width=\"100\"&gt;&lt;/img&gt;&lt;/div&gt;&lt;/td&gt;&lt;td style=\"width: 32.0717%; text-align: center; vertical-align: middle;\"&gt;{{response}}&lt;/td&gt;&lt;/tr&gt;&lt;tr&gt;&lt;td style=\"width: 67.6789%; text-align: center; \"&gt;&lt;div style=\"display:flex; justify-content:center;\"&gt;&lt;img src=\"https://blueberry-assets.oneclick.es/M1_EyP_1a_19.svg\" width=\"100\"&gt;&lt;/img&gt;&lt;/div&gt;&lt;/td&gt;&lt;td style=\"width: 32.0717%; text-align: center; vertical-align: middle;\"&gt;{{response}}&lt;/td&gt;&lt;/tr&gt;&lt;/tbody&gt;&lt;/table&gt;","hint":"&lt;p&gt;Cuenta las veces que se repite cada juguete en la imagen.&lt;/p&gt;","feedback":"&lt;p&gt;Cuenta las veces que se repite cada juguete en la imagen.&lt;/p&gt;","seed":{"parameters":[],"calculated":[{"name":"A1","label":"{{function}}","function":"3","feedback":"Hay 3 muñecas."},{"name":"A2","label":"{{function}}","function":"4","feedback":"Hay 4 pelotas."},{"name":"A3","label":"{{function}}","function":"2","feedback":"Hay 2 coches de juguete."}],"uniques":true},"algorithm":{"name":"calculateOperation","params":{"method":"equivLiteral","keyboard":"NUMERICAL"}}}</v>
      </c>
      <c r="C537" s="204" t="str">
        <f t="shared" si="4"/>
        <v>#REF!</v>
      </c>
      <c r="D537" s="205" t="str">
        <f t="shared" si="2"/>
        <v>#REF!</v>
      </c>
    </row>
    <row r="538" ht="15.75" customHeight="1">
      <c r="A538" s="204" t="str">
        <f>Seeds!AA567</f>
        <v>M1-EyP-1b-I-1</v>
      </c>
      <c r="B538" s="204" t="str">
        <f>Seeds!Z567</f>
        <v>{"id":"M1-EyP-1b-I-1","stimulus":"&lt;p&gt;Observa esta tabla y selecciona la opción correcta.&lt;/p&gt;&lt;table style=\"width: 100%; background: none !important;\"&gt;&lt;tbody&gt;&lt;tr&gt;&lt;td style=\"width: 67.6789%; text-align: center; border: none; background: none !important;\"&gt;&lt;/td&gt;&lt;td style=\"width: 32.0717%; text-align: center; background-color: #72D2CD;\"&gt;&lt;strong&gt;&lt;span style=\"color: rgb(255, 255, 255);\"&gt;Número de flores&lt;/span&gt;&lt;/strong&gt;&lt;/td&gt;&lt;/tr&gt;&lt;tr&gt;&lt;td style=\"width: 67.6789%; text-align: center; \"&gt;&lt;div style=\"display:flex; justify-content:center; vertical-align: middle;\"&gt;&lt;img src=\"https://blueberry-assets.oneclick.es/M1_EyP_1b_1.svg\" width=\"100\"&gt;&lt;/img&gt;&lt;/div&gt;&lt;/td&gt;&lt;td style=\"width: 32.0717%; text-align: center; vertical-align: middle;\"&gt;{{Q1}}&lt;/td&gt;&lt;/tr&gt;&lt;tr&gt;&lt;td style=\"width: 67.6789%; text-align: center; vertical-align: middle;\"&gt;&lt;div style=\"display:flex; justify-content:center;\"&gt;&lt;img src=\"https://blueberry-assets.oneclick.es/M1_NyO_29a_1.svg\" width=\"100\"&gt;&lt;/img&gt;&lt;/div&gt;&lt;/td&gt;&lt;td style=\"width: 32.0717%; text-align: center; vertical-align: middle;\"&gt;{{Q2}}&lt;/td&gt;&lt;/tr&gt;&lt;tr&gt;&lt;td style=\"width: 67.6789%; text-align: center; \"&gt;&lt;div style=\"display:flex; justify-content:center;\"&gt;&lt;img src=\"https://blueberry-assets.oneclick.es/M1_NyO_18b_1.svg\" width=\"100\"&gt;&lt;/img&gt;&lt;/div&gt;&lt;/td&gt;&lt;td style=\"width: 32.0717%; text-align: center; vertical-align: middle;\"&gt;{{Q3}}&lt;/td&gt;&lt;/tr&gt;&lt;/tbody&gt;&lt;/table&gt;","hint":"&lt;p&gt;En la segunda columna aparece cuántas flores hay de cada tipo.&lt;/p&gt;","feedback":"&lt;p&gt;En la segunda columna aparece cuántas flores hay de cada tipo.&lt;/p&gt;","seed":{"parameters":[{"name":"Q1","label":null,"list":[2,3,4,5]},{"name":"Q2","label":null,"list":[2,3,4,5]},{"name":"Q3","label":null,"list":[2,3,4,5]},{"name":"Q4","label":null,"list":[1,2,3]},{"name":"Q5","label":null,"list":[1,2,3]},{"name":"Q6","label":null,"list":[1,2,3]}],"calculated":[{"name":"T1","function":"{{Q1}}+{{Q4}}","temp":"true"},{"name":"T2","function":"{{Q2}}+{{Q5}}","temp":"true"},{"name":"T3","function":"{{Q3}}+{{Q6}}","temp":"true"},{"name":"A1","label":"Hay {{Q1}} rosas."},{"name":"A1","label":"Hay {{Q2}} margaritas."},{"name":"A1","label":"Hay {{Q3}} tulipanes."},{"name":"A4","label":"Hay {{T1}} rosas.","incorrect":true},{"name":"A5","label":"Hay {{T2}} margaritas.","incorrect":true},{"name":"A6","label":"Hay {{T3}} tulipanes.","incorrect":true}],"uniques":true},"algorithm":{"name":"trueFalse","template":"Multiple choice – standard","params":{"countCorrect":1,"countIncorrect":2,"showCheckIcon":false,"columns":3}}}</v>
      </c>
      <c r="C538" s="204" t="str">
        <f t="shared" si="4"/>
        <v>#REF!</v>
      </c>
      <c r="D538" s="205" t="str">
        <f t="shared" si="2"/>
        <v>#REF!</v>
      </c>
    </row>
    <row r="539" ht="15.75" customHeight="1">
      <c r="A539" s="204" t="str">
        <f>Seeds!AA568</f>
        <v>M1-EyP-1b-I-2</v>
      </c>
      <c r="B539" s="204" t="str">
        <f>Seeds!Z568</f>
        <v>{"id":"M1-EyP-1b-I-2","stimulus":"&lt;p&gt;Observa esta tabla y selecciona la opción correcta.&lt;/p&gt;&lt;table style=\"width: 100%; background: none !important;\"&gt;&lt;tbody&gt;&lt;tr&gt;&lt;td style=\"width: 67.6789%; text-align: center; border: none; background: none !important;\"&gt;&lt;/td&gt;&lt;td style=\"width: 32.0717%; text-align: center; background-color: #72D2CD;\"&gt;&lt;strong&gt;&lt;span style=\"color: rgb(255, 255, 255);\"&gt;Número de animales&lt;/span&gt;&lt;/strong&gt;&lt;/td&gt;&lt;/tr&gt;&lt;tr&gt;&lt;td style=\"width: 67.6789%; text-align: center; \"&gt;&lt;div style=\"display:flex; justify-content:center; vertical-align: middle;\"&gt;&lt;img src=\"https://blueberry-assets.oneclick.es/M1_EyP_3a_10.svg\" width=\"100\"&gt;&lt;/img&gt;&lt;/div&gt;&lt;/td&gt;&lt;td style=\"width: 32.0717%; text-align: center; vertical-align: middle;\"&gt;{{Q1}}&lt;/td&gt;&lt;/tr&gt;&lt;tr&gt;&lt;td style=\"width: 67.6789%; text-align: center; vertical-align: middle;\"&gt;&lt;div style=\"display:flex; justify-content:center;\"&gt;&lt;img src=\"https://blueberry-assets.oneclick.es/M1_EyP_3a_1.svg\" width=\"100\"&gt;&lt;/img&gt;&lt;/div&gt;&lt;/td&gt;&lt;td style=\"width: 32.0717%; text-align: center; vertical-align: middle;\"&gt;{{Q2}}&lt;/td&gt;&lt;/tr&gt;&lt;tr&gt;&lt;td style=\"width: 67.6789%; text-align: center; \"&gt;&lt;div style=\"display:flex; justify-content:center;\"&gt;&lt;img src=\"https://blueberry-assets.oneclick.es/M1_EyP_1b_2.svg\" width=\"100\"&gt;&lt;/img&gt;&lt;/div&gt;&lt;/td&gt;&lt;td style=\"width: 32.0717%; text-align: center; vertical-align: middle;\"&gt;{{Q3}}&lt;/td&gt;&lt;/tr&gt;&lt;/tbody&gt;&lt;/table&gt;","hint":"&lt;p&gt;En la segunda columna aparece cuántos animales hay de cada tipo.&lt;/p&gt;","feedback":"&lt;p&gt;En la segunda columna aparece cuántos animales hay de cada tipo.&lt;/p&gt;","seed":{"parameters":[{"name":"Q1","label":null,"list":[2,3,4,5]},{"name":"Q2","label":null,"list":[2,3,4,5]},{"name":"Q3","label":null,"list":[2,3,4,5]},{"name":"Q4","label":null,"list":[1,2,3]},{"name":"Q5","label":null,"list":[1,2,3]},{"name":"Q6","label":null,"list":[1,2,3]}],"calculated":[{"name":"T1","function":"{{Q1}}+{{Q4}}","temp":"true"},{"name":"T2","function":"{{Q2}}+{{Q5}}","temp":"true"},{"name":"T3","function":"{{Q3}}+{{Q6}}","temp":"true"},{"name":"A1","label":"Hay {{Q1}} perros."},{"name":"A1","label":"Hay {{Q2}} gatos."},{"name":"A1","label":"Hay {{Q3}} hámsteres."},{"name":"A4","label":"Hay {{T1}} perros.","incorrect":true},{"name":"A5","label":"Hay {{T2}} gatos.","incorrect":true},{"name":"A6","label":"Hay {{T3}} hámsteres.","incorrect":true}],"uniques":true},"algorithm":{"name":"trueFalse","template":"Multiple choice – standard","params":{"countCorrect":1,"countIncorrect":2,"showCheckIcon":false,"columns":3}}}</v>
      </c>
      <c r="C539" s="204" t="str">
        <f t="shared" si="4"/>
        <v>#REF!</v>
      </c>
      <c r="D539" s="205" t="str">
        <f t="shared" si="2"/>
        <v>#REF!</v>
      </c>
    </row>
    <row r="540" ht="15.75" customHeight="1">
      <c r="A540" s="204" t="str">
        <f>Seeds!AA569</f>
        <v>M1-EyP-1b-I-3</v>
      </c>
      <c r="B540" s="204" t="str">
        <f>Seeds!Z569</f>
        <v>{"id":"M1-EyP-1b-I-3","stimulus":"&lt;p&gt;Observa esta tabla y selecciona la opción correcta.&lt;/p&gt;&lt;table style=\"width: 100%; background: none !important;\"&gt;&lt;tbody&gt;&lt;tr&gt;&lt;td style=\"width: 67.6789%; text-align: center; border: none; background: none !important;\"&gt;&lt;/td&gt;&lt;td style=\"width: 32.0717%; text-align: center; background-color: #72D2CD;\"&gt;&lt;strong&gt;&lt;span style=\"color: rgb(255, 255, 255);\"&gt;Número de pelotas &lt;/span&gt;&lt;/strong&gt;&lt;/td&gt;&lt;/tr&gt;&lt;tr&gt;&lt;td style=\"width: 67.6789%; text-align: center; \"&gt;&lt;div style=\"display:flex; justify-content:center; vertical-align: middle;\"&gt;&lt;img src=\"https://blueberry-assets.oneclick.es/M1_EyP_1b_3.svg\" width=\"100\"&gt;&lt;/img&gt;&lt;/div&gt;&lt;/td&gt;&lt;td style=\"width: 32.0717%; text-align: center; vertical-align: middle;\"&gt;{{Q1}}&lt;/td&gt;&lt;/tr&gt;&lt;tr&gt;&lt;td style=\"width: 67.6789%; text-align: center; vertical-align: middle;\"&gt;&lt;div style=\"display:flex; justify-content:center;\"&gt;&lt;img src=\"https://blueberry-assets.oneclick.es/M1_NyO_15a_3.svg\" width=\"100\"&gt;&lt;/img&gt;&lt;/div&gt;&lt;/td&gt;&lt;td style=\"width: 32.0717%; text-align: center; vertical-align: middle;\"&gt;{{Q2}}&lt;/td&gt;&lt;/tr&gt;&lt;tr&gt;&lt;td style=\"width: 67.6789%; text-align: center; \"&gt;&lt;div style=\"display:flex; justify-content:center;\"&gt;&lt;img src=\"https://blueberry-assets.oneclick.es/M1_NyO_1b_1.svg\" width=\"100\"&gt;&lt;/img&gt;&lt;/div&gt;&lt;/td&gt;&lt;td style=\"width: 32.0717%; text-align: center; vertical-align: middle;\"&gt;{{Q3}}&lt;/td&gt;&lt;/tr&gt;&lt;/tbody&gt;&lt;/table&gt;","hint":"&lt;p&gt;En la segunda columna aparece cuántas pelotas hay de cada tipo.&lt;/p&gt;","feedback":"&lt;p&gt;En la segunda columna aparece cuántas pelotas hay de cada tipo.&lt;/p&gt;","seed":{"parameters":[{"name":"Q1","label":null,"list":[2,3,4,5]},{"name":"Q2","label":null,"list":[2,3,4,5]},{"name":"Q3","label":null,"list":[2,3,4,5]},{"name":"Q4","label":null,"list":[1,2,3]},{"name":"Q5","label":null,"list":[1,2,3]},{"name":"Q6","label":null,"list":[1,2,3]}],"calculated":[{"name":"T1","function":"{{Q1}}+{{Q4}}","temp":"true"},{"name":"T2","function":"{{Q2}}+{{Q5}}","temp":"true"},{"name":"T3","function":"{{Q3}}+{{Q6}}","temp":"true"},{"name":"A1","label":"Hay {{Q1}} pelotas de fútbol."},{"name":"A1","label":"Hay {{Q2}} pelotas de baloncesto."},{"name":"A1","label":"Hay {{Q3}} pelotas de tenis."},{"name":"A4","label":"Hay {{T1}} pelotas de fútbol.","incorrect":true},{"name":"A5","label":"Hay {{T2}} pelotas de baloncesto.","incorrect":true},{"name":"A6","label":"Hay {{T3}} pelotas de tenis.","incorrect":true}],"uniques":true},"algorithm":{"name":"trueFalse","template":"Multiple choice – standard","params":{"countCorrect":1,"countIncorrect":2,"showCheckIcon":false,"columns":3}}}</v>
      </c>
      <c r="C540" s="204" t="str">
        <f t="shared" si="4"/>
        <v>#REF!</v>
      </c>
      <c r="D540" s="205" t="str">
        <f t="shared" si="2"/>
        <v>#REF!</v>
      </c>
    </row>
    <row r="541" ht="15.75" customHeight="1">
      <c r="A541" s="204" t="str">
        <f>Seeds!AA570</f>
        <v>M1-EyP-1b-E-1</v>
      </c>
      <c r="B541" s="204" t="str">
        <f>Seeds!Z570</f>
        <v>{"id":"M1-EyP-1b-E-1","stimulus":"&lt;p&gt;Observa esta tabla y completa.&lt;/p&gt;&lt;p&gt;&lt;table style=\"width: 100%; background: none !important;\"&gt;&lt;tbody&gt;&lt;tr&gt;&lt;td style=\"width: 67.6789%; text-align: center; border: none; background: none !important;\"&gt;&lt;/td&gt;&lt;td style=\"width: 32.0717%; text-align: center; background-color: #72D2CD;\"&gt;&lt;strong&gt;&lt;span style=\"color: rgb(255, 255, 255);\"&gt;Pares de calzado&lt;/span&gt;&lt;/strong&gt;&lt;/td&gt;&lt;/tr&gt;&lt;tr&gt;&lt;td style=\"width: 67.6789%; text-align: center; \"&gt;&lt;div style=\"display:flex; justify-content:center; vertical-align: middle;\"&gt;&lt;img src=\"https://blueberry-assets.oneclick.es/M1_EyP_1b_1b.svg\" width=\"100\"&gt;&lt;/img&gt;&lt;/div&gt;&lt;/td&gt;&lt;td style=\"width: 32.0717%; text-align: center; vertical-align: middle;\"&gt;{{Q1}}&lt;/td&gt;&lt;/tr&gt;&lt;tr&gt;&lt;td style=\"width: 67.6789%; text-align: center; vertical-align: middle;\"&gt;&lt;div style=\"display:flex; justify-content:center;\"&gt;&lt;img src=\"https://blueberry-assets.oneclick.es/M1_EyP_1b_2b.svg\" width=\"100\"&gt;&lt;/img&gt;&lt;/div&gt;&lt;/td&gt;&lt;td style=\"width: 32.0717%; text-align: center; vertical-align: middle;\"&gt;{{Q2}}&lt;/td&gt;&lt;/tr&gt;&lt;tr&gt;&lt;td style=\"width: 67.6789%; text-align: center; \"&gt;&lt;div style=\"display:flex; justify-content:center;\"&gt;&lt;img src=\"https://blueberry-assets.oneclick.es/M1_EyP_1b_3b.svg\" width=\"100\"&gt;&lt;/img&gt;&lt;/div&gt;&lt;/td&gt;&lt;td style=\"width: 32.0717%; text-align: center; vertical-align: middle;\"&gt;{{Q3}}&lt;/td&gt;&lt;/tr&gt;&lt;/tbody&gt;&lt;/table&gt;&lt;/p&gt;","template":"&lt;p&gt;En una tienda hay {{response}} pares de zapatillas.&lt;/p&gt;","hint":"&lt;p&gt;En la segunda columna aparece cuántos pares de calzado hay en la tienda de cada tipo.&lt;/p&gt;","feedback":"&lt;p&gt;En la segunda columna aparece cuántos pares de calzado hay en la tienda de cada tipo.&lt;/p&gt;","seed":{"parameters":[{"name":"Q1","label":null,"min":2,"max":15,"step":1},{"name":"Q2","label":null,"min":2,"max":15,"step":1},{"name":"Q3","label":null,"min":2,"max":15,"step":1}],"calculated":[{"name":"A1","label":"{{function}}","function":"{{Q1}}"}],"uniques":true},"algorithm":{"name":"calculateOperation","params":{"method":"equivLiteral","keyboard":"NUMERICAL"}}}</v>
      </c>
      <c r="C541" s="204" t="str">
        <f t="shared" si="4"/>
        <v>#REF!</v>
      </c>
      <c r="D541" s="205" t="str">
        <f t="shared" si="2"/>
        <v>#REF!</v>
      </c>
    </row>
    <row r="542" ht="15.75" customHeight="1">
      <c r="A542" s="204" t="str">
        <f>Seeds!AA571</f>
        <v>M1-EyP-1b-E-2</v>
      </c>
      <c r="B542" s="204" t="str">
        <f>Seeds!Z571</f>
        <v>{"id":"M1-EyP-1b-E-2","stimulus":"&lt;p&gt;Observa esta tabla y completa.&lt;/p&gt;&lt;p&gt;&lt;table style=\"width: 100%; background: none !important;\"&gt;&lt;tbody&gt;&lt;tr&gt;&lt;td style=\"width: 67.6789%; text-align: center; border: none; background: none !important;\"&gt;&lt;/td&gt;&lt;td style=\"width: 32.0717%; text-align: center; background-color: #72D2CD;\"&gt;&lt;strong&gt;&lt;span style=\"color: rgb(255, 255, 255);\"&gt;Número de alimentos&lt;/span&gt;&lt;/strong&gt;&lt;/td&gt;&lt;/tr&gt;&lt;tr&gt;&lt;td style=\"width: 67.6789%; text-align: center; \"&gt;&lt;div style=\"display:flex; justify-content:center; vertical-align: middle;\"&gt;&lt;img src=\"https://blueberry-assets.oneclick.es/M1_EyP_1b_4b.svg\" width=\"100\"&gt;&lt;/img&gt;&lt;/div&gt;&lt;/td&gt;&lt;td style=\"width: 32.0717%; text-align: center; vertical-align: middle;\"&gt;{{Q1}}&lt;/td&gt;&lt;/tr&gt;&lt;tr&gt;&lt;td style=\"width: 67.6789%; text-align: center; vertical-align: middle;\"&gt;&lt;div style=\"display:flex; justify-content:center;\"&gt;&lt;img src=\"https://blueberry-assets.oneclick.es/M1_EyP_1b_5b.svg\" width=\"100\"&gt;&lt;/img&gt;&lt;/div&gt;&lt;/td&gt;&lt;td style=\"width: 32.0717%; text-align: center; vertical-align: middle;\"&gt;{{Q2}}&lt;/td&gt;&lt;/tr&gt;&lt;tr&gt;&lt;td style=\"width: 67.6789%; text-align: center; \"&gt;&lt;div style=\"display:flex; justify-content:center;\"&gt;&lt;img src=\"https://blueberry-assets.oneclick.es/M1_EyP_1b_6b.svg\" width=\"100\"&gt;&lt;/img&gt;&lt;/div&gt;&lt;/td&gt;&lt;td style=\"width: 32.0717%; text-align: center; vertical-align: middle;\"&gt;{{Q3}}&lt;/td&gt;&lt;/tr&gt;&lt;/tbody&gt;&lt;/table&gt;&lt;/p&gt;","template":"&lt;p&gt;Fernan tiene en casa {{response}} cebollas.&lt;/p&gt;","hint":"&lt;p&gt;En la segunda columna aparece cuántos alimentos tiene Fernan de cada tipo.&lt;/p&gt;","feedback":"&lt;p&gt;En la segunda columna aparece cuántos alimentos tiene Fernan de cada tipo.&lt;/p&gt;","seed":{"parameters":[{"name":"Q1","label":null,"min":2,"max":15,"step":1},{"name":"Q2","label":null,"min":2,"max":15,"step":1},{"name":"Q3","label":null,"min":2,"max":15,"step":1}],"calculated":[{"name":"A1","label":"{{function}}","function":"{{Q2}}"}],"uniques":true},"algorithm":{"name":"calculateOperation","params":{"method":"equivLiteral","keyboard":"NUMERICAL"}}}</v>
      </c>
      <c r="C542" s="204" t="str">
        <f t="shared" si="4"/>
        <v>#REF!</v>
      </c>
      <c r="D542" s="205" t="str">
        <f t="shared" si="2"/>
        <v>#REF!</v>
      </c>
    </row>
    <row r="543" ht="15.75" customHeight="1">
      <c r="A543" s="204" t="str">
        <f>Seeds!AA572</f>
        <v>M1-EyP-1b-E-3</v>
      </c>
      <c r="B543" s="204" t="str">
        <f>Seeds!Z572</f>
        <v>{"id":"M1-EyP-1b-E-3","stimulus":"&lt;p&gt;Observa esta tabla y completa la oración.&lt;/p&gt;&lt;p&gt;&lt;table style=\"width: 100%; background: none !important;\"&gt;&lt;tbody&gt;&lt;tr&gt;&lt;td style=\"width: 67.6789%; text-align: center; border: none; background: none !important;\"&gt;&lt;/td&gt;&lt;td style=\"width: 32.0717%; text-align: center; background-color: #72D2CD;\"&gt;&lt;strong&gt;&lt;span style=\"color: rgb(255, 255, 255);\"&gt;Número de muebles&lt;/span&gt;&lt;/strong&gt;&lt;/td&gt;&lt;/tr&gt;&lt;tr&gt;&lt;td style=\"width: 67.6789%; text-align: center; \"&gt;&lt;div style=\"display:flex; justify-content:center; vertical-align: middle;\"&gt;&lt;img src=\"https://blueberry-assets.oneclick.es/M1_EyP_1b_7.svg\" width=\"100\"&gt;&lt;/img&gt;&lt;/div&gt;&lt;/td&gt;&lt;td style=\"width: 32.0717%; text-align: center; vertical-align: middle;\"&gt;{{Q1}}&lt;/td&gt;&lt;/tr&gt;&lt;tr&gt;&lt;td style=\"width: 67.6789%; text-align: center; vertical-align: middle;\"&gt;&lt;div style=\"display:flex; justify-content:center;\"&gt;&lt;img src=\"https://blueberry-assets.oneclick.es/M1_G_4a_4.svg\" width=\"100\"&gt;&lt;/img&gt;&lt;/div&gt;&lt;/td&gt;&lt;td style=\"width: 32.0717%; text-align: center; vertical-align: middle;\"&gt;{{Q2}}&lt;/td&gt;&lt;/tr&gt;&lt;tr&gt;&lt;td style=\"width: 67.6789%; text-align: center; \"&gt;&lt;div style=\"display:flex; justify-content:center;\"&gt;&lt;img src=\"https://blueberry-assets.oneclick.es/M1_G_4a_5.svg\" width=\"100\"&gt;&lt;/img&gt;&lt;/div&gt;&lt;/td&gt;&lt;td style=\"width: 32.0717%; text-align: center; vertical-align: middle;\"&gt;{{Q3}}&lt;/td&gt;&lt;/tr&gt;&lt;/tbody&gt;&lt;/table&gt;&lt;/p&gt;","template":"&lt;p&gt;En una oficina hay {{response}} sillones.&lt;/p&gt;","hint":"&lt;p&gt;En la segunda columna aparece cuántos muebles de cada tipo hay en la oficina.&lt;/p&gt;","feedback":"&lt;p&gt;En la segunda columna aparece cuántos muebles de cada tipo hay en la oficina.&lt;/p&gt;","seed":{"parameters":[{"name":"Q1","label":null,"min":2,"max":15,"step":1},{"name":"Q2","label":null,"min":2,"max":15,"step":1},{"name":"Q3","label":null,"min":2,"max":15,"step":1}],"calculated":[{"name":"A1","label":"{{function}}","function":"{{Q3}}"}],"uniques":true},"algorithm":{"name":"calculateOperation","params":{"method":"equivLiteral","keyboard":"NUMERICAL"}}}</v>
      </c>
      <c r="C543" s="204" t="str">
        <f t="shared" si="4"/>
        <v>#REF!</v>
      </c>
      <c r="D543" s="205" t="str">
        <f t="shared" si="2"/>
        <v>#REF!</v>
      </c>
    </row>
    <row r="544" ht="15.75" customHeight="1">
      <c r="A544" s="204" t="str">
        <f>Seeds!AA573</f>
        <v>M1-EyP-2a-I-1</v>
      </c>
      <c r="B544" s="204" t="str">
        <f>Seeds!Z573</f>
        <v>{"id":"M1-EyP-2a-I-1","stimulus":"&lt;p&gt;Estos son los juguetes favoritos de unos niños. Haz clic en la frase correcta.&lt;/p&gt;&lt;div style=\"display:flex; justify-content:center;\"&gt;&lt;div class=\"fr-chart ct-chart ct-minor-seventh\" data-chart='{\"type\": \"bar\", \"series\": [{\"name\": \"Juguetes\", \"data\": [{{Q1}},{{Q2}},{{Q3}}]}], \"labels\":[\"Pelota\",\"Osito\",\"Coche\"], \"options\": {\"axisY\": {\"onlyInteger\": true}}}'&gt;&lt;/div&gt;&lt;/div&gt;","hint":"&lt;p&gt;La altura de cada barra representa el número de niños que prefiere ese juguete.&lt;/p&gt;","feedback":"&lt;p&gt;La altura de cada barra representa el número de niños que prefiere ese juguete.&lt;/p&gt;","seed":{"parameters":[{"name":"Q1","label":null,"min":4,"max":9,"step":1},{"name":"Q2","label":null,"min":4,"max":9,"step":1},{"name":"Q3","label":null,"min":4,"max":9,"step":1}],"calculated":[{"name":"A1","label":"La pelota es el juguete favorito de {{Q1}} niños.","function":""},{"name":"A2","label":"El osito es el juguete favorito de {{Q2}} niños.","function":""},{"name":"A3","label":"El coche es el juguete favorito de {{Q3}} niños.","function":""},{"name":"A4","label":"La pelota es el juguete favorito de {{Q2}} niños.","function":"","incorrect":true},{"name":"A5","label":"El osito es el juguete favorito de {{Q3}} niños.","function":"","incorrect":true},{"name":"A6","label":"El coche es el juguete favorito de {{Q1}} niños.","function":"","incorrect":true}],"uniques":true},"algorithm":{"name":"trueFalse","template":"Multiple choice – standard","params":{"countCorrect":1,"countIncorrect":1,"showCheckIcon":true}}}</v>
      </c>
      <c r="C544" s="204" t="str">
        <f t="shared" si="4"/>
        <v>#REF!</v>
      </c>
      <c r="D544" s="205" t="str">
        <f t="shared" si="2"/>
        <v>#REF!</v>
      </c>
    </row>
    <row r="545" ht="15.75" customHeight="1">
      <c r="A545" s="204" t="str">
        <f>Seeds!AA574</f>
        <v>M1-EyP-2a-I-2</v>
      </c>
      <c r="B545" s="204" t="str">
        <f>Seeds!Z574</f>
        <v>{"id":"M1-EyP-2a-I-2","stimulus":"&lt;p&gt;Estos son los medios de transporte que utilizan los profesores de un colegio. Selecciona la frase correcta.&lt;/p&gt;&lt;div style=\"display:flex; justify-content:center;\"&gt;&lt;div class=\"fr-chart ct-chart ct-minor-seventh\" data-chart='{\"type\": \"bar\", \"series\": [{\"name\": \"Profesores\", \"data\": [{{Q1}},{{Q2}},{{Q3}}]}], \"labels\":[\"Coche\",\"Autobús\",\"Bicicleta\"],\"options\": {\"axisY\": {\"onlyInteger\": true}}}'&gt;&lt;/div&gt;&lt;/div&gt;","hint":"&lt;p&gt;La altura de cada barra representa el número de profesores que utiliza cada transporte.&lt;/p&gt;","feedback":"&lt;p&gt;La altura de cada barra representa el número de profesores que utiliza cada transporte.&lt;/p&gt;","seed":{"parameters":[{"name":"Q1","label":null,"min":4,"max":9,"step":1},{"name":"Q2","label":null,"min":4,"max":9,"step":1},{"name":"Q3","label":null,"min":4,"max":9,"step":1}],"calculated":[{"name":"A1","label":"{{Q1}} profesores usan coche.","function":""},{"name":"A2","label":"{{Q2}} profesores usan autobús.","function":""},{"name":"A3","label":"{{Q3}} profesores usan bicicleta.","function":""},{"name":"A4","label":"{{Q2}} profesores usan coche.","function":"","incorrect":true},{"name":"A5","label":"{{Q3}} profesores usan autobús.","function":"","incorrect":true},{"name":"A6","label":"{{Q1}} profesores usan bicicleta.","function":"","incorrect":true}],"uniques":true},"algorithm":{"name":"trueFalse","template":"Multiple choice – standard","params":{"countCorrect":1,"countIncorrect":1,"showCheckIcon":true,"columns":1}}}</v>
      </c>
      <c r="C545" s="204" t="str">
        <f t="shared" si="4"/>
        <v>#REF!</v>
      </c>
      <c r="D545" s="205" t="str">
        <f t="shared" si="2"/>
        <v>#REF!</v>
      </c>
    </row>
    <row r="546" ht="15.75" customHeight="1">
      <c r="A546" s="204" t="str">
        <f>Seeds!AA575</f>
        <v>M1-EyP-2a-I-3</v>
      </c>
      <c r="B546" s="204" t="str">
        <f>Seeds!Z575</f>
        <v>{"id":"M1-EyP-2a-I-3","stimulus":"&lt;p&gt;Estas son las frutas favoritas de un grupo de amigas. Selecciona la frase correcta.&lt;/p&gt;&lt;div style=\"display:flex; justify-content:center;\"&gt;&lt;div class=\"fr-chart ct-chart ct-minor-seventh\" data-chart='{\"type\": \"bar\", \"series\": [{\"name\": \"Amigas\", \"data\": [{{Q1}},{{Q2}},{{Q3}}]}], \"labels\":[\"Uvas\",\"Kiwi\",\"Fresas\"],\"options\": {\"axisY\": {\"onlyInteger\": true}}}'&gt;&lt;/div&gt;&lt;/div&gt;","hint":"&lt;p&gt;La altura de cada barra representa el número de niñas que prefiere cada fruta.&lt;/p&gt;","feedback":"&lt;p&gt;La altura de cada barra representa el número de niñas que prefiere cada fruta.&lt;/p&gt;","seed":{"parameters":[{"name":"Q1","label":null,"min":4,"max":9,"step":1},{"name":"Q2","label":null,"min":4,"max":9,"step":1},{"name":"Q3","label":null,"min":4,"max":9,"step":1}],"calculated":[{"name":"A1","label":"{{Q1}} amigas prefieren las uvas.","function":""},{"name":"A2","label":"{{Q2}} amigas prefieren el kiwi.","function":""},{"name":"A3","label":"{{Q3}} amigas prefieren las fresas.","function":""},{"name":"A4","label":"{{Q2}} amigas prefieren las uvas.","function":"","incorrect":true},{"name":"A5","label":"{{Q3}} amigas prefieren el kiwi.","function":"","incorrect":true},{"name":"A6","label":"{{Q1}} amigas prefieren las fresas.","function":"","incorrect":true}],"uniques":true},"algorithm":{"name":"trueFalse","template":"Multiple choice – standard","params":{"countCorrect":1,"countIncorrect":1,"showCheckIcon":true,"columns":1}}}</v>
      </c>
      <c r="C546" s="204" t="str">
        <f t="shared" si="4"/>
        <v>#REF!</v>
      </c>
      <c r="D546" s="205" t="str">
        <f t="shared" si="2"/>
        <v>#REF!</v>
      </c>
    </row>
    <row r="547" ht="15.75" customHeight="1">
      <c r="A547" s="204" t="str">
        <f>Seeds!AA576</f>
        <v>M1-EyP-2a-E-1</v>
      </c>
      <c r="B547" s="204" t="str">
        <f>Seeds!Z576</f>
        <v>{"id":"M1-EyP-2a-E-1","stimulus":"&lt;p&gt;Estas son las ventas de la papelería de un barrio. Completa la frase.&lt;/p&gt;&lt;div style=\"display:flex; justify-content:center;\"&gt;&lt;div class=\"fr-chart ct-chart ct-minor-seventh\" data-chart='{\"type\": \"bar\", \"series\": [{\"name\": \"Ventas\", \"data\": [{{Q1}},{{Q2}},{{Q3}}]}], \"labels\":[\"Lápices\",\"Bolígrafos\",\"Gomas\"],\"options\": {\"axisY\": {\"onlyInteger\": true}}}'&gt;&lt;/div&gt;&lt;/div&gt;","feedback":"&lt;p&gt;La altura de cada barra representa el número de veces que se ha vendido cada objeto.&lt;/p&gt;","hint":"&lt;p&gt;La altura de cada barra representa el número de veces que se ha vendido cada objeto.&lt;/p&gt;","template":"&lt;p&gt;Se han vendido {{response}} lápices.&lt;/p&gt;","seed":{"parameters":[{"name":"Q1","label":null,"min":4,"max":9,"step":1},{"name":"Q2","label":null,"min":4,"max":9,"step":1},{"name":"Q3","label":null,"min":4,"max":9,"step":1}],"calculated":[{"name":"A1","label":"{{function}}","function":"{{Q1}}"}],"uniques":true},"algorithm":{"name":"calculateOperation","params":{"method":"equivLiteral","keyboard":"NUMERICAL"}}}</v>
      </c>
      <c r="C547" s="204" t="str">
        <f t="shared" si="4"/>
        <v>#REF!</v>
      </c>
      <c r="D547" s="205" t="str">
        <f t="shared" si="2"/>
        <v>#REF!</v>
      </c>
    </row>
    <row r="548" ht="15.75" customHeight="1">
      <c r="A548" s="204" t="str">
        <f>Seeds!AA577</f>
        <v>M1-EyP-2a-E-2</v>
      </c>
      <c r="B548" s="204" t="str">
        <f>Seeds!Z577</f>
        <v>{"id":"M1-EyP-2a-E-2","stimulus":"&lt;p&gt;Estos son los deportes que practica un grupo de niños. Completa la frase.&lt;/p&gt;&lt;div style=\"display:flex; justify-content:center;\"&gt;&lt;div class=\"fr-chart ct-chart ct-minor-seventh\" data-chart='{\"type\": \"bar\", \"series\": [{\"name\": \"Niños\", \"data\": [{{Q1}},{{Q2}},{{Q3}}]}], \"labels\":[\"Fútbol\",\"Baloncesto\",\"Natación\"],\"options\": {\"axisY\": {\"onlyInteger\": true}}}'&gt;&lt;/div&gt;&lt;/div&gt;","feedback":"&lt;p&gt;La altura de cada barra representa el número de niños que practican cada deporte.&lt;/p&gt;","hint":"&lt;p&gt;La altura de cada barra representa el número de niños que practican cada deporte.&lt;/p&gt;","template":"&lt;p&gt;{{response}} niños juegan al baloncesto.&lt;/p&gt;","seed":{"parameters":[{"name":"Q1","label":null,"min":4,"max":9,"step":1},{"name":"Q2","label":null,"min":4,"max":9,"step":1},{"name":"Q3","label":null,"min":4,"max":9,"step":1}],"calculated":[{"name":"A1","label":"{{function}}","function":"{{Q2}}"}],"uniques":true},"algorithm":{"name":"calculateOperation","params":{"method":"equivLiteral","keyboard":"NUMERICAL"}}}</v>
      </c>
      <c r="C548" s="204" t="str">
        <f t="shared" si="4"/>
        <v>#REF!</v>
      </c>
      <c r="D548" s="205" t="str">
        <f t="shared" si="2"/>
        <v>#REF!</v>
      </c>
    </row>
    <row r="549" ht="15.75" customHeight="1">
      <c r="A549" s="204" t="str">
        <f>Seeds!AA578</f>
        <v>M1-EyP-2a-E-3</v>
      </c>
      <c r="B549" s="204" t="str">
        <f>Seeds!Z578</f>
        <v>{"id":"M1-EyP-2a-E-3","stimulus":"&lt;p&gt;Estas son las canicas de colores que tiene Carmen. Completa la frase.&lt;/p&gt;&lt;div style=\"display:flex; justify-content:center;\"&gt;&lt;div class=\"fr-chart ct-chart ct-minor-seventh\" data-chart='{\"type\": \"bar\", \"series\": [{\"name\": \"Canicas\", \"data\": [{{Q1}},{{Q2}},{{Q3}}]}], \"labels\":[\"Azules\",\"Rojas\",\"Amarillas\"],\"options\": {\"axisY\": {\"onlyInteger\": true}}}'&gt;&lt;/div&gt;&lt;/div&gt;","feedback":"&lt;p&gt;La altura de cada barra representa el número de canicas de cada color que tiene Carmen.&lt;/p&gt;","hint":"&lt;p&gt;La altura de cada barra representa el número de canicas de cada color que tiene Carmen.&lt;/p&gt;","template":"Carmen tiene {{response}} canicas rojas.","seed":{"parameters":[{"name":"Q1","label":null,"min":3,"max":10,"step":1},{"name":"Q2","label":null,"min":3,"max":10,"step":1},{"name":"Q3","label":null,"min":3,"max":10,"step":1}],"calculated":[{"name":"A1","label":"{{function}}","function":"{{Q2}}"}],"uniques":true},"algorithm":{"name":"calculateOperation","params":{"method":"equivLiteral","keyboard":"NUMERICAL"}}}</v>
      </c>
      <c r="C549" s="204" t="str">
        <f t="shared" si="4"/>
        <v>#REF!</v>
      </c>
      <c r="D549" s="205" t="str">
        <f t="shared" si="2"/>
        <v>#REF!</v>
      </c>
    </row>
    <row r="550" ht="15.75" customHeight="1">
      <c r="A550" s="204" t="str">
        <f>Seeds!AA582</f>
        <v>M1-EyP-3a-I-1</v>
      </c>
      <c r="B550" s="204" t="str">
        <f>Seeds!Z582</f>
        <v>{
    "id": "M1-EyP-3a-I-1",
    "stimulus": "&lt;p&gt;Haz clic en la opción correcta.&lt;/p&gt;&lt;div style=\"display:flex; justify-content:center;\"&gt;&lt;div class=\"fr-chart\" data-chart='{\"type\": \"pictograph\", \"series\": [{\"img\": \"{{Q1.img}}\", \"value\":{{Q1}}},{\"img\": \"{{Q2.img}}\", \"value\":{{Q2}}},{\"img\": \"{{Q3.img}}\", \"value\":{{Q3}}}], \"labels\":[\"Perros\",\"Gatos\",\"Patos\"]}'&gt;&lt;/div&gt;&lt;/div&gt;",
    "feedback": "&lt;p&gt;Cuenta cuántos animales hay de cada tipo.&lt;/p&gt;",
    "hint": "&lt;p&gt;Observa cuántas veces se repite cada animal.&lt;/p&gt;",
    "seed": {
        "parameters": [
            {
                "name": "Q1",
                "label": null,
                "img": "https://blueberry-assets.oneclick.es/M1_G_4a_3.svg",
                "list": [
                    2,
                    3,
                    4,
                    5
                ]
            },
            {
                "name": "Q2",
                "label": null,
                "img": "https://blueberry-assets.oneclick.es/M1_EyP_3a_1.svg",
                "list": [
                    2,
                    3,
                    4,
                    5
                ]
            },
            {
                "name": "Q3",
                "label": null,
                "img": "https://blueberry-assets.oneclick.es/M1_EyP_3a_2.svg",
                "list": [
                    2,
                    3,
                    4,
                    5
                ]
            }
        ],
        "calculated": [
            {
                "name": "A1",
                "label": "Hay {{Q1}} perros."
            },
            {
                "name": "A2",
                "label": "Hay {{Q2}} gatos."
            },
            {
                "name": "A3",
                "label": "Hay {{Q3}} patos."
            },
            {
                "name": "A4",
                "label": "Hay {{Q3}} perros.",
                "incorrect": true
            },
            {
                "name": "A5",
                "label": "Hay {{Q1}} gatos.",
                "incorrect": true
            },
            {
                "name": "A6",
                "label": "Hay {{Q2}} patos.",
                "incorrect": true
            }
        ],
        "uniques": true
    },
    "algorithm": {
        "name": "trueFalse",
        "template": "Multiple choice – standard",
        "params": {
            "countCorrect": 1,
            "countIncorrect": 2,
            "showCheckIcon": false,"columns":3
        }
    }
}</v>
      </c>
      <c r="C550" s="204" t="str">
        <f t="shared" si="4"/>
        <v>#REF!</v>
      </c>
      <c r="D550" s="205" t="str">
        <f t="shared" si="2"/>
        <v>#REF!</v>
      </c>
    </row>
    <row r="551" ht="15.75" customHeight="1">
      <c r="A551" s="204" t="str">
        <f>Seeds!AA583</f>
        <v>M1-EyP-3a-I-2</v>
      </c>
      <c r="B551" s="204" t="str">
        <f>Seeds!Z583</f>
        <v>{"id":"M1-EyP-3a-I-2","stimulus":"&lt;p&gt;Haz clic en la opción correcta.&lt;/p&gt;&lt;div style=\"display:flex; justify-content:center;\"&gt;&lt;div class=\"fr-chart\" data-chart='{\"type\": \"pictograph\", \"series\": [{\"img\": \"{{Q1.img}}\", \"value\":{{Q1}}},{\"img\": \"{{Q2.img}}\", \"value\":{{Q2}}},{\"img\": \"{{Q3.img}}\", \"value\":{{Q3}}}], \"labels\":[\"Coches\",\"Bicicletas\",\"Autobuses\"]}'&gt;&lt;/div&gt;&lt;/div&gt;","feedback":"&lt;p&gt;Cuenta cuántos vehículos hay de cada tipo.&lt;/p&gt;","hint":"&lt;p&gt;Observa cuántas veces se repite cada vehículo.&lt;/p&gt;","seed":{"parameters":[{"name":"Q1","label":null,"img":"https://blueberry-assets.oneclick.es/M1_NyO_9a_1.svg","list":[2,3,4,5]},{"name":"Q2","label":null,"img":"https://blueberry-assets.oneclick.es/M1_NyO_2a_2.svg","list":[2,3,4,5]},{"name":"Q3","label":null,"img":"https://blueberry-assets.oneclick.es/M1_EyP_3a_3.svg","list":[2,3,4,5]}],"calculated":[{"name":"A1","label":"Hay {{Q1}} coches."},{"name":"A2","label":"Hay {{Q2}} bicicletas."},{"name":"A3","label":"Hay {{Q3}} autobuses."},{"name":"A4","label":"Hay {{Q3}} coches.","incorrect":true},{"name":"A5","label":"Hay {{Q1}} bicicletas.","incorrect":true},{"name":"A6","label":"Hay {{Q2}} autobuses.","incorrect":true}],"uniques":true},"algorithm":{"name":"trueFalse","template":"Multiple choice – standard","params":{"countCorrect":1,"countIncorrect":2,"showCheckIcon": false,"columns":3}}}</v>
      </c>
      <c r="C551" s="204" t="str">
        <f t="shared" si="4"/>
        <v>#REF!</v>
      </c>
      <c r="D551" s="205" t="str">
        <f t="shared" si="2"/>
        <v>#REF!</v>
      </c>
    </row>
    <row r="552" ht="15.75" customHeight="1">
      <c r="A552" s="204" t="str">
        <f>Seeds!AA584</f>
        <v>M1-EyP-3a-I-3</v>
      </c>
      <c r="B552" s="204" t="str">
        <f>Seeds!Z584</f>
        <v>{"id":"M1-EyP-3a-I-3","stimulus":"&lt;p&gt;Haz clic en la opción correcta.&lt;/p&gt;&lt;div style=\"display:flex; justify-content:center;\"&gt;&lt;div class=\"fr-chart\" data-chart='{\"type\": \"pictograph\", \"series\": [{\"img\": \"{{Q1.img}}\", \"value\":{{Q1}}},{\"img\": \"{{Q2.img}}\", \"value\":{{Q2}}},{\"img\": \"{{Q3.img}}\", \"value\":1}], \"labels\":[\"Manzanas\",\"Plátanos\",\"Peras\"]}'&gt;&lt;/div&gt;&lt;/div&gt;","feedback":"&lt;p&gt;Cuenta cuántas frutas hay de cada tipo.&lt;/p&gt;","hint":"&lt;p&gt;Observa cuántas veces se repite cada fruta.&lt;/p&gt;","seed":{"parameters":[{"name":"Q1","label":null,"img":"https://blueberry-assets.oneclick.es/M1_NyO_5a_3.svg","list":[2,3,4,5]},{"name":"Q2","label":null,"img":"https://blueberry-assets.oneclick.es/M1_NyO_35a_2.svg","list":[2,3,4,5]},{"name":"Q3","label":null,"img":"https://blueberry-assets.oneclick.es/M1_NyO_5a_2.svg","list":[2,3,4,5]}],"calculated":[{"name":"T1","label":"{{function}}","function":"{{Q1}}+1","temp":true},{"name":"T2","label":"{{function}}","function":"{{Q1}}+{{Q2}}+1","temp":true},{"name":"A1","label":"Hay {{Q1}} manzanas."},{"name":"A2","label":"Hay {{Q2}} plátanos."},{"name":"A3","label":"Hay 1 pera."},{"name":"A4","label":"Hay {{T2}} frutas."},{"name":"A5","label":"Hay {{T1}} manzanas.","incorrect":true},{"name":"A6","label":"Hay 1 manzana.","incorrect":true},{"name":"A7","label":"Hay {{Q1}} plátanos.","incorrect":true},{"name":"A8","label":"Hay {{Q2}} peras.","incorrect":true}],"uniques":true},"algorithm":{"name":"trueFalse","template":"Multiple choice – standard","params":{"countCorrect":1,"countIncorrect":2,"showCheckIcon": false,"columns":3}}}</v>
      </c>
      <c r="C552" s="204" t="str">
        <f t="shared" si="4"/>
        <v>#REF!</v>
      </c>
      <c r="D552" s="205" t="str">
        <f t="shared" si="2"/>
        <v>#REF!</v>
      </c>
    </row>
    <row r="553" ht="15.75" customHeight="1">
      <c r="A553" s="204" t="str">
        <f>Seeds!AA585</f>
        <v>M1-EyP-3a-E-1</v>
      </c>
      <c r="B553" s="204" t="str">
        <f>Seeds!Z585</f>
        <v>{"id":"M1-EyP-3a-E-1","stimulus":"&lt;p&gt;Observa el gráfico y contesta.&lt;/p&gt;&lt;div style=\"display:flex; justify-content:center;\"&gt;&lt;div class=\"fr-chart\" data-chart='{\"type\": \"pictograph\", \"series\": [{\"img\": \"{{Q1.img}}\", \"value\":{{Q1}}},{\"img\": \"{{Q2.img}}\", \"value\":{{Q2}}},{\"img\": \"{{Q3.img}}\", \"value\":{{Q3}}}], \"labels\":[\"Coches\",\"Pelotas\",\"Bicicletas\"]}'&gt;&lt;/div&gt;&lt;/div&gt;","feedback":"&lt;p&gt;Cuenta cuántos juguetes hay de cada tipo.&lt;/p&gt;","hint":"&lt;p&gt;Observa cuántas veces se repite cada juguete.&lt;/p&gt;","template":"&lt;p&gt;Hay {{response}} coches y {{response}} bicicletas.&lt;/p&gt;","seed":{"parameters":[{"name":"Q1","label":null,"img":"https://blueberry-assets.oneclick.es/M1_NyO_9a_1.svg","list":[2,3,4,5]},{"name":"Q2","label":null,"img":"https://blueberry-assets.oneclick.es/M1_NyO_1a_1.svg","list":[2,3,4,5]},{"name":"Q3","label":null,"img":"https://blueberry-assets.oneclick.es/M1_NyO_2a_2.svg","list":[2,3,4,5]}],"calculated":[{"name":"A1","label":"{{function}}","function":"{{Q1}}"},{"name":"A2","label":"{{function}}","function":"{{Q3}}"}],"uniques":true},"algorithm":{"name":"calculateOperation","params":{"method":"equivLiteral","keyboard":"NUMERICAL"}}}</v>
      </c>
      <c r="C553" s="204" t="str">
        <f t="shared" si="4"/>
        <v>#REF!</v>
      </c>
      <c r="D553" s="205" t="str">
        <f t="shared" si="2"/>
        <v>#REF!</v>
      </c>
    </row>
    <row r="554" ht="15.75" customHeight="1">
      <c r="A554" s="204" t="str">
        <f>Seeds!AA586</f>
        <v>M1-EyP-3a-E-2</v>
      </c>
      <c r="B554" s="204" t="str">
        <f>Seeds!Z586</f>
        <v>{"id":"M1-EyP-3a-E-2","stimulus":"&lt;p&gt;Observa el gráfico y contesta.&lt;/p&gt;&lt;div style=\"display:flex; justify-content:center;\"&gt;&lt;div class=\"fr-chart\" data-chart='{\"type\": \"pictograph\", \"series\": [{\"img\": \"{{Q1.img}}\", \"value\":{{Q1}}},{\"img\": \"{{Q2.img}}\", \"value\":{{Q2}}},{\"img\": \"{{Q3.img}}\", \"value\":{{Q3}}}], \"labels\":[\"Fotografía\",\"Lectura\",\"Música\"]}'&gt;&lt;/div&gt;&lt;/div&gt;","feedback":"&lt;p&gt;Cuenta cuántos iconos hay de cada tipo.&lt;/p&gt;","hint":"&lt;p&gt;Observa cuántas veces se repite cada icono.&lt;/p&gt;","template":"&lt;p&gt;Hay {{response}} libros y {{response}} cámaras de fotos.&lt;/p&gt;","seed":{"parameters":[{"name":"Q1","label":null,"img":"https://blueberry-assets.oneclick.es/M1_EyP_3a_4.svg","list":[2,3,4,5]},{"name":"Q2","label":null,"img":"https://blueberry-assets.oneclick.es/M1_EyP_3a_5.svg","list":[2,3,4,5]},{"name":"Q3","label":null,"img":"https://blueberry-assets.oneclick.es/M1_EyP_3a_6.svg","list":[2,3,4,5]}],"calculated":[{"name":"A1","label":"{{function}}","function":"{{Q2}}"},{"name":"A2","label":"{{function}}","function":"{{Q1}}"}],"uniques":true},"algorithm":{"name":"calculateOperation","params":{"method":"equivLiteral","keyboard":"NUMERICAL"}}}</v>
      </c>
      <c r="C554" s="204" t="str">
        <f t="shared" si="4"/>
        <v>#REF!</v>
      </c>
      <c r="D554" s="205" t="str">
        <f t="shared" si="2"/>
        <v>#REF!</v>
      </c>
    </row>
    <row r="555" ht="15.75" customHeight="1">
      <c r="A555" s="204" t="str">
        <f>Seeds!AA587</f>
        <v>M1-EyP-3a-E-3</v>
      </c>
      <c r="B555" s="204" t="str">
        <f>Seeds!Z587</f>
        <v>{"id":"M1-EyP-3a-E-3","stimulus":"&lt;p&gt;Observa el gráfico y contesta.&lt;/p&gt;&lt;div style=\"display:flex; justify-content:center;\"&gt;&lt;div class=\"fr-chart\" data-chart='{\"type\": \"pictograph\", \"series\": [{\"img\": \"{{Q1.img}}\", \"value\":{{Q1}}},{\"img\": \"{{Q2.img}}\", \"value\":{{Q2}}},{\"img\": \"{{Q3.img}}\", \"value\":{{Q3}}}], \"labels\":[\"Zapatos\",\"Camisetas\",\"Gorros\"]}'&gt;&lt;/div&gt;&lt;/div&gt;","feedback":"&lt;p&gt;Cuenta cuántos iconos hay de cada tipo.&lt;/p&gt;","hint":"&lt;p&gt;Observa cuántas veces se repite cada icono.&lt;/p&gt;","template":"&lt;p&gt;Hay {{response}} zapatos y {{response}} gorros.&lt;/p&gt;","seed":{"parameters":[{"name":"Q1","label":null,"img":"https://blueberry-assets.oneclick.es/M1_EyP_3a_7.svg","list":[2,3,4,5]},{"name":"Q2","label":null,"img":"https://blueberry-assets.oneclick.es/M1_EyP_3a_8.svg","list":[2,3,4,5]},{"name":"Q3","label":null,"img":"https://blueberry-assets.oneclick.es/M1_EyP_3a_9.svg","list":[2,3,4,5]}],"calculated":[{"name":"A1","label":"{{function}}","function":"{{Q1}}"},{"name":"A2","label":"{{function}}","function":"{{Q3}}"}],"uniques":true},"algorithm":{"name":"calculateOperation","params":{"method":"equivLiteral","keyboard":"NUMERICAL"}}}</v>
      </c>
      <c r="C555" s="204" t="str">
        <f t="shared" si="4"/>
        <v>#REF!</v>
      </c>
      <c r="D555" s="205" t="str">
        <f t="shared" si="2"/>
        <v>#REF!</v>
      </c>
    </row>
    <row r="556" ht="15.75" customHeight="1">
      <c r="A556" s="204" t="str">
        <f>Seeds!AA591</f>
        <v>M1-EyP-4a-I-1</v>
      </c>
      <c r="B556" s="204" t="str">
        <f>Seeds!Z591</f>
        <v>{"id":"M1-EyP-4a-I-1","stimulus":"&lt;p&gt;Selecciona cuál de estas situaciones ocurrirá con seguridad.&lt;/p&gt;","hint":"&lt;p&gt;Un suceso ocurre con seguridad cuando sucede siempre; puede ocurrir cuando sucede a veces, y es imposible que ocurra cuando no sucederá jamás.&lt;/p&gt;","feedback":"&lt;p&gt;Un suceso ocurre con seguridad cuando sucede siempre; puede ocurrir cuando sucede a veces, y es imposible que ocurra cuando no sucederá jamás.&lt;/p&gt;","seed":{"parameters":[{"name":"Q1","label":null,"list":["Si llueve, la calle se moja","Si se cae un vaso con agua, el líquido se sale","Si nieva hace frío"]},{"name":"Q2","label":null,"list":["Voy al parque y hay muchos niños","Un partido de fútbol acaba en empate","Después de la lluvia sale el arcoíris"]},{"name":"Q3","label":null,"list":["Cae nieve cuando hace mucho calor","Tienes 7 años y el próximo mes cumples 10","Mi perro comienza a hablarme"]}],"calculated":[{"name":"A1","label":"{{function}}","function":"{{Q1}}"},{"name":"A2","label":"{{function}}","function":"{{Q2}}","incorrect":true},{"name":"A3","label":"{{function}}","function":"{{Q3}}","incorrect":true}],"uniques":true},"algorithm":{"name":"trueFalse","template":"Multiple choice – standard","params":{"countCorrect":1,"countIncorrect":2,"showCheckIcon":true}}}</v>
      </c>
      <c r="C556" s="204" t="str">
        <f t="shared" si="4"/>
        <v>#REF!</v>
      </c>
      <c r="D556" s="205" t="str">
        <f t="shared" si="2"/>
        <v>#REF!</v>
      </c>
    </row>
    <row r="557" ht="15.75" customHeight="1">
      <c r="A557" s="204" t="str">
        <f>Seeds!AA592</f>
        <v>M1-EyP-4a-I-2</v>
      </c>
      <c r="B557" s="204" t="str">
        <f>Seeds!Z592</f>
        <v>{"id":"M1-EyP-4a-I-2","stimulus":"&lt;p&gt;Selecciona cuál de estas situaciones podría ocurrir, pero no es segura.&lt;/p&gt;","hint":"&lt;p&gt;Un suceso ocurre con seguridad cuando sucede siempre; puede ocurrir cuando sucede a veces, y es imposible que ocurra cuando no sucederá jamás.&lt;/p&gt;","feedback":"&lt;p&gt;Un suceso ocurre con seguridad cuando sucede siempre; puede ocurrir cuando sucede a veces, y es imposible que ocurra cuando no sucederá jamás.&lt;/p&gt;","seed":{"parameters":[{"name":"Q2","label":null,"list":["Si llueve, la calle se moja","Si se cae un vaso con agua, el líquido se sale","Si nieva hace frío"]},{"name":"Q1","label":null,"list":["Voy al parque y hay muchos niños","Un partido de fútbol acaba en empate","Después de la lluvia sale el arcoíris"]},{"name":"Q3","label":null,"list":["Cae nieve cuando hace mucho calor","Tienes 7 años y el próximo mes cumples 10","Mi perro comienza a hablarme"]}],"calculated":[{"name":"A1","label":"{{function}}","function":"{{Q1}}"},{"name":"A2","label":"{{function}}","function":"{{Q2}}","incorrect":true},{"name":"A3","label":"{{function}}","function":"{{Q3}}","incorrect":true}],"uniques":true},"algorithm":{"name":"trueFalse","template":"Multiple choice – standard","params":{"countCorrect":1,"countIncorrect":2,"showCheckIcon":true}}}</v>
      </c>
      <c r="C557" s="204" t="str">
        <f t="shared" si="4"/>
        <v>#REF!</v>
      </c>
      <c r="D557" s="205" t="str">
        <f t="shared" si="2"/>
        <v>#REF!</v>
      </c>
    </row>
    <row r="558" ht="15.75" customHeight="1">
      <c r="A558" s="204" t="str">
        <f>Seeds!AA593</f>
        <v>M1-EyP-4a-I-3</v>
      </c>
      <c r="B558" s="204" t="str">
        <f>Seeds!Z593</f>
        <v>{"id":"M1-EyP-4a-I-3","stimulus":"&lt;p&gt;Selecciona cuál de estas situaciones es imposible que ocurra.&lt;/p&gt;","hint":"&lt;p&gt;Un suceso ocurre con seguridad cuando sucede siempre; puede ocurrir cuando sucede a veces, y es imposible que ocurra cuando no sucederá jamás.&lt;/p&gt;","feedback":"&lt;p&gt;Un suceso ocurre con seguridad cuando sucede siempre; puede ocurrir cuando sucede a veces, y es imposible que ocurra cuando no sucederá jamás.&lt;/p&gt;","seed":{"parameters":[{"name":"Q2","label":null,"list":["Si llueve, la calle se moja","Si se cae un vaso con agua, el líquido se sale","Si nieva hace frío"]},{"name":"Q3","label":null,"list":["Voy al parque y hay muchos niños","Un partido de fútbol acaba en empate","Después de la lluvia sale el arcoíris"]},{"name":"Q1","label":null,"list":["Cae nieve cuando hace mucho calor","Tienes 7 años y el próximo mes cumples 10","Mi perro comienza a hablarme"]}],"calculated":[{"name":"A1","label":"{{function}}","function":"{{Q1}}"},{"name":"A2","label":"{{function}}","function":"{{Q2}}","incorrect":true},{"name":"A3","label":"{{function}}","function":"{{Q3}}","incorrect":true}],"uniques":true},"algorithm":{"name":"trueFalse","template":"Multiple choice – standard","params":{"countCorrect":1,"countIncorrect":2,"showCheckIcon":true}}}</v>
      </c>
      <c r="C558" s="204" t="str">
        <f t="shared" si="4"/>
        <v>#REF!</v>
      </c>
      <c r="D558" s="205" t="str">
        <f t="shared" si="2"/>
        <v>#REF!</v>
      </c>
    </row>
    <row r="559" ht="15.75" customHeight="1">
      <c r="A559" s="204" t="str">
        <f>Seeds!AA594</f>
        <v>M1-EyP-4a-E-1</v>
      </c>
      <c r="B559" s="204" t="str">
        <f>Seeds!Z594</f>
        <v>{"id":"M1-EyP-4a-E-1","stimulus":"&lt;p&gt;Marca la opción correcta.&lt;/p&gt;","template":"&lt;p&gt;&lt;i&gt;{{Q1}}&lt;/i&gt; es un suceso que {{response}}.&lt;/p&gt;&lt;p&gt;&lt;i&gt;{{Q2}}&lt;/i&gt; es un suceso que {{response}}.&lt;/p&gt;","hint":"&lt;p&gt;Un suceso ocurre con seguridad cuando sucede siempre; puede ocurrir cuando sucede a veces, y es imposible que ocurra cuando no sucederá jamás.&lt;/p&gt;","feedback":"&lt;p&gt;Un suceso ocurre con seguridad cuando sucede siempre; puede ocurrir cuando sucede a veces, y es imposible que ocurra cuando no sucederá jamás.&lt;/p&gt;","seed":{"parameters":[{"name":"Q1","label":null,"list":["Si llueve, la calle se moja","Si se cae un vaso con agua, el líquido se sale","Si nieva hace frío"]},{"name":"Q2","label":null,"list":["Voy al parque y hay muchos niños","Un partido de fútbol acaba en empate","Después de la lluvia sale el arcoíris"]}],"calculated":[{"name":"A1","label":"{{function}}","function":"ocurrirá con seguridad","group":1},{"name":"A2","label":"{{function}}","function":"podría ocurrir","group":1,"incorrect":true},{"name":"A3","label":"{{function}}","function":"ocurrirá con seguridad","group":2,"incorrect":true},{"name":"A4","label":"{{function}}","function":"podría ocurrir","group":2}],"uniques":true},"algorithm":{"name":"groupResponses","template":"Cloze with drop down"}}</v>
      </c>
      <c r="C559" s="204" t="str">
        <f t="shared" si="4"/>
        <v>#REF!</v>
      </c>
      <c r="D559" s="205" t="str">
        <f t="shared" si="2"/>
        <v>#REF!</v>
      </c>
    </row>
    <row r="560" ht="15.75" customHeight="1">
      <c r="A560" s="204" t="str">
        <f>Seeds!AA595</f>
        <v>M1-EyP-4a-E-2</v>
      </c>
      <c r="B560" s="204" t="str">
        <f>Seeds!Z595</f>
        <v>{"id":"M1-EyP-4a-E-2","stimulus":"&lt;p&gt;Marca la opción correcta.&lt;/p&gt;","template":"&lt;p&gt;&lt;i&gt;{{Q1}}&lt;/i&gt; es un suceso que {{response}}.&lt;/p&gt;&lt;p&gt;&lt;i&gt;{{Q2}}&lt;/i&gt; es un suceso que {{response}}.&lt;/p&gt;","hint":"&lt;p&gt;Un suceso ocurre con seguridad cuando sucede siempre; puede ocurrir cuando sucede a veces, y es imposible que ocurra cuando no sucederá jamás.&lt;/p&gt;","feedback":"&lt;p&gt;Un suceso ocurre con seguridad cuando sucede siempre; puede ocurrir cuando sucede a veces, y es imposible que ocurra cuando no sucederá jamás.&lt;/p&gt;","seed":{"parameters":[{"name":"Q1","label":null,"list":["Voy al parque y hay muchos niños","Un partido de fútbol acaba en empate","Después de la lluvia sale el arcoíris"]},{"name":"Q2","label":null,"list":["Cae nieve cuando hace mucho calor","Tienes 7 años y el próximo mes cumples 10","Mi perro comienza a hablarme"]}],"calculated":[{"name":"A1","label":"{{function}}","function":"podría ocurrir","group":1},{"name":"A2","label":"{{function}}","function":"es imposible que ocurra","group":1,"incorrect":true},{"name":"A3","label":"{{function}}","function":"podría ocurrir","group":2,"incorrect":true},{"name":"A4","label":"{{function}}","function":"es imposible que ocurra","group":2}],"uniques":true},"algorithm":{"name":"groupResponses","template":"Cloze with drop down"}}</v>
      </c>
      <c r="C560" s="204" t="str">
        <f t="shared" si="4"/>
        <v>#REF!</v>
      </c>
      <c r="D560" s="205" t="str">
        <f t="shared" si="2"/>
        <v>#REF!</v>
      </c>
    </row>
    <row r="561" ht="15.75" customHeight="1">
      <c r="A561" s="204" t="str">
        <f>Seeds!AA596</f>
        <v>M1-EyP-4a-E-3</v>
      </c>
      <c r="B561" s="204" t="str">
        <f>Seeds!Z596</f>
        <v>{"id":"M1-EyP-4a-E-3","stimulus":"&lt;p&gt;Marca la opción correcta.&lt;/p&gt;","template":"&lt;p&gt;&lt;i&gt;{{Q1}}&lt;/i&gt; es un suceso que {{response}}.&lt;/p&gt;&lt;p&gt;&lt;i&gt;{{Q2}}&lt;/i&gt; es un suceso que {{response}}.&lt;/p&gt;","hint":"&lt;p&gt;Un suceso ocurre con seguridad cuando sucede siempre; puede ocurrir cuando sucede a veces, y es imposible que ocurra cuando no sucederá jamás.&lt;/p&gt;","feedback":"&lt;p&gt;Un suceso ocurre con seguridad cuando sucede siempre; puede ocurrir cuando sucede a veces, y es imposible que ocurra cuando no sucederá jamás.&lt;/p&gt;","seed":{"parameters":[{"name":"Q1","label":null,"list":["Si llueve, la calle se moja","Si se cae un vaso con agua, el líquido se sale","Si nieva, hace frío"]},{"name":"Q2","label":null,"list":["Cae nieve cuando hace mucho calor","Tienes 7 años y el próximo mes cumples 10","Mi perro comienza a hablarme"]}],"calculated":[{"name":"A1","label":"{{function}}","function":"ocurrirá con seguridad","group":1},{"name":"A2","label":"{{function}}","function":"es imposible que ocurra","group":1,"incorrect":true},{"name":"A3","label":"{{function}}","function":"ocurrirá con seguridad","group":2,"incorrect":true},{"name":"A4","label":"{{function}}","function":"es imposible que ocurra","group":2}],"uniques":true},"algorithm":{"name":"groupResponses","template":"Cloze with drop down"}}</v>
      </c>
      <c r="C561" s="204" t="str">
        <f t="shared" si="4"/>
        <v>#REF!</v>
      </c>
      <c r="D561" s="205" t="str">
        <f t="shared" si="2"/>
        <v>#REF!</v>
      </c>
    </row>
  </sheetData>
  <drawing r:id="rId1"/>
</worksheet>
</file>